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0" yWindow="0" windowWidth="18465" windowHeight="12705"/>
  </bookViews>
  <sheets>
    <sheet name="Goferbroke Tree" sheetId="26" r:id="rId1"/>
  </sheets>
  <definedNames>
    <definedName name="CostOfDrilling">'Goferbroke Tree'!$V$5</definedName>
    <definedName name="CostOfSurvey">'Goferbroke Tree'!$V$4</definedName>
    <definedName name="input">{"30";"100";"800";"90"}</definedName>
    <definedName name="MinimizeCosts" localSheetId="0">FALSE</definedName>
    <definedName name="perc">{"0.9","0.92","0.94","0.96","0.98","1","1.02","1.04","1.06","1.08","1.1"}</definedName>
    <definedName name="_xlnm.Print_Area" localSheetId="0">'Goferbroke Tree'!$A$1:$S$46</definedName>
    <definedName name="PriorProbabilityOfOil">'Goferbroke Tree'!$V$9</definedName>
    <definedName name="ProbDryGivenFSS">'Goferbroke Tree'!$X$40</definedName>
    <definedName name="ProbDryGivenUSS">'Goferbroke Tree'!$X$41</definedName>
    <definedName name="ProbFSS">'Goferbroke Tree'!$V$40</definedName>
    <definedName name="ProbFSSGivenOil">'Goferbroke Tree'!$V$10</definedName>
    <definedName name="ProbOilGivenFSS">'Goferbroke Tree'!$W$40</definedName>
    <definedName name="ProbOilGivenUSS">'Goferbroke Tree'!$W$41</definedName>
    <definedName name="ProbUSS">'Goferbroke Tree'!$V$41</definedName>
    <definedName name="ProbUSSGivenDry">'Goferbroke Tree'!$V$11</definedName>
    <definedName name="RevenueIfDry">'Goferbroke Tree'!$V$8</definedName>
    <definedName name="RevenueIfOil">'Goferbroke Tree'!$V$6</definedName>
    <definedName name="RevenueIfSell">'Goferbroke Tree'!$V$7</definedName>
    <definedName name="sencount" hidden="1">4</definedName>
    <definedName name="sencount2" hidden="1">3</definedName>
    <definedName name="TreeData" localSheetId="0">'Goferbroke Tree'!$GH$1001:$GV$1017</definedName>
    <definedName name="TreeDiagBase" localSheetId="0">'Goferbroke Tree'!$A$3</definedName>
    <definedName name="TreeDiagram" localSheetId="0">'Goferbroke Tree'!$A$3:$S$46</definedName>
    <definedName name="treeList" hidden="1">"11110000000000000000000000000000000000000000000000000000000000000000000000000000000000000000000000000000000000000000000000000000000000000000000000000000000000000000000000000000000000000000000000000000"</definedName>
    <definedName name="UseExpUtility" localSheetId="0">FALSE</definedName>
  </definedNames>
  <calcPr calcId="124519" calcMode="manual"/>
</workbook>
</file>

<file path=xl/calcChain.xml><?xml version="1.0" encoding="utf-8"?>
<calcChain xmlns="http://schemas.openxmlformats.org/spreadsheetml/2006/main">
  <c r="P6" i="26"/>
  <c r="L8"/>
  <c r="P11"/>
  <c r="L16"/>
  <c r="D19"/>
  <c r="P21"/>
  <c r="L23"/>
  <c r="P26"/>
  <c r="L31"/>
  <c r="S30" s="1"/>
  <c r="M31" s="1"/>
  <c r="L33"/>
  <c r="V33"/>
  <c r="W33"/>
  <c r="X33"/>
  <c r="V34"/>
  <c r="W34"/>
  <c r="X34"/>
  <c r="L36"/>
  <c r="H38"/>
  <c r="L38"/>
  <c r="L41"/>
  <c r="S40" s="1"/>
  <c r="M41" s="1"/>
  <c r="W39"/>
  <c r="X39"/>
  <c r="U40"/>
  <c r="U41"/>
  <c r="H46"/>
  <c r="S45" s="1"/>
  <c r="I46" s="1"/>
  <c r="S35" l="1"/>
  <c r="M36" s="1"/>
  <c r="S5"/>
  <c r="Q6" s="1"/>
  <c r="X40"/>
  <c r="P23" s="1"/>
  <c r="W41"/>
  <c r="P3" s="1"/>
  <c r="V41"/>
  <c r="H9" s="1"/>
  <c r="W40"/>
  <c r="P18" s="1"/>
  <c r="V40"/>
  <c r="H24" s="1"/>
  <c r="S10"/>
  <c r="Q11" s="1"/>
  <c r="X41"/>
  <c r="P8" s="1"/>
  <c r="S25"/>
  <c r="Q26" s="1"/>
  <c r="S20"/>
  <c r="Q21" s="1"/>
  <c r="S15"/>
  <c r="M16" s="1"/>
  <c r="I38"/>
  <c r="E42" s="1"/>
  <c r="F41" s="1"/>
  <c r="U19" s="1"/>
  <c r="M8" l="1"/>
  <c r="I12" s="1"/>
  <c r="J11" s="1"/>
  <c r="W20" s="1"/>
  <c r="M23"/>
  <c r="I27" s="1"/>
  <c r="J26" s="1"/>
  <c r="W19" s="1"/>
  <c r="E19" l="1"/>
  <c r="A30" s="1"/>
  <c r="V26" l="1"/>
  <c r="B29"/>
  <c r="V15" s="1"/>
</calcChain>
</file>

<file path=xl/sharedStrings.xml><?xml version="1.0" encoding="utf-8"?>
<sst xmlns="http://schemas.openxmlformats.org/spreadsheetml/2006/main" count="118" uniqueCount="93">
  <si>
    <t>Range Name</t>
  </si>
  <si>
    <t>Cell</t>
  </si>
  <si>
    <t>Oil</t>
  </si>
  <si>
    <t>Drill</t>
  </si>
  <si>
    <t>Dry</t>
  </si>
  <si>
    <t>Sell</t>
  </si>
  <si>
    <t>ID</t>
  </si>
  <si>
    <t>Name</t>
  </si>
  <si>
    <t>Value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</si>
  <si>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</si>
  <si>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</si>
  <si>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</si>
  <si>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</si>
  <si>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</si>
  <si>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</si>
  <si>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</si>
  <si>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</si>
  <si>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</si>
  <si>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</si>
  <si>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</si>
  <si>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</si>
  <si>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</si>
  <si>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</si>
  <si>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E</t>
  </si>
  <si>
    <t>T</t>
  </si>
  <si>
    <t>Prior</t>
  </si>
  <si>
    <t>Probability</t>
  </si>
  <si>
    <t>Cost of Drilling</t>
  </si>
  <si>
    <t>Revenue if Oil</t>
  </si>
  <si>
    <t>Revenue if Dry</t>
  </si>
  <si>
    <t>Revenue if Sell</t>
  </si>
  <si>
    <t>State of</t>
  </si>
  <si>
    <t>Nature</t>
  </si>
  <si>
    <t>Do Survey</t>
  </si>
  <si>
    <t>No Survey</t>
  </si>
  <si>
    <t>Unfavorable</t>
  </si>
  <si>
    <t>Favorable</t>
  </si>
  <si>
    <t>Decision Tree for Goferbroke Co. Problem (With Survey)</t>
  </si>
  <si>
    <t>Cost of Survey</t>
  </si>
  <si>
    <t>P(Finding | State)</t>
  </si>
  <si>
    <t>FSS</t>
  </si>
  <si>
    <t>USS</t>
  </si>
  <si>
    <t>Do Survey?</t>
  </si>
  <si>
    <t>Finding</t>
  </si>
  <si>
    <t>P(Finding)</t>
  </si>
  <si>
    <t>P(State | Finding)</t>
  </si>
  <si>
    <t>Data</t>
  </si>
  <si>
    <t>Action</t>
  </si>
  <si>
    <t>P(FSS|Oil)</t>
  </si>
  <si>
    <t>P(USS|Dry)</t>
  </si>
  <si>
    <t>Data:</t>
  </si>
  <si>
    <t>Posterior</t>
  </si>
  <si>
    <t>Probabilities:</t>
  </si>
  <si>
    <t>State of Nature</t>
  </si>
  <si>
    <t>If Favorable</t>
  </si>
  <si>
    <t>If Unfavorable</t>
  </si>
  <si>
    <t>If No</t>
  </si>
  <si>
    <t>If Yes</t>
  </si>
  <si>
    <t>($thousands)</t>
  </si>
  <si>
    <t>Prior Probability Of Oil</t>
  </si>
  <si>
    <t>CostOfDrilling</t>
  </si>
  <si>
    <t>CostOfSurvey</t>
  </si>
  <si>
    <t>PriorProbabilityOfOil</t>
  </si>
  <si>
    <t>ProbDryGivenFSS</t>
  </si>
  <si>
    <t>ProbDryGivenUSS</t>
  </si>
  <si>
    <t>ProbFSS</t>
  </si>
  <si>
    <t>ProbFSSGivenOil</t>
  </si>
  <si>
    <t>ProbOilGivenFSS</t>
  </si>
  <si>
    <t>ProbOilGivenUSS</t>
  </si>
  <si>
    <t>ProbUSS</t>
  </si>
  <si>
    <t>ProbUSSGivenDry</t>
  </si>
  <si>
    <t>RevenueIfDry</t>
  </si>
  <si>
    <t>RevenueIfOil</t>
  </si>
  <si>
    <t>RevenueIfSell</t>
  </si>
  <si>
    <t>V4</t>
  </si>
  <si>
    <t>V8</t>
  </si>
  <si>
    <t>V9</t>
  </si>
  <si>
    <t>X42</t>
  </si>
  <si>
    <t>X43</t>
  </si>
  <si>
    <t>V42</t>
  </si>
  <si>
    <t>V10</t>
  </si>
  <si>
    <t>W42</t>
  </si>
  <si>
    <t>W43</t>
  </si>
  <si>
    <t>V43</t>
  </si>
  <si>
    <t>V11</t>
  </si>
  <si>
    <t>V6</t>
  </si>
  <si>
    <t>V5</t>
  </si>
  <si>
    <t>V7</t>
  </si>
  <si>
    <t>Expected Payoff</t>
  </si>
  <si>
    <t>Low</t>
  </si>
  <si>
    <t>Base</t>
  </si>
  <si>
    <t>High</t>
  </si>
  <si>
    <t>(See p. 704 ff of text for Sensit parameters.)</t>
  </si>
</sst>
</file>

<file path=xl/styles.xml><?xml version="1.0" encoding="utf-8"?>
<styleSheet xmlns="http://schemas.openxmlformats.org/spreadsheetml/2006/main">
  <fonts count="6">
    <font>
      <sz val="9"/>
      <name val="Geneva"/>
    </font>
    <font>
      <sz val="9"/>
      <name val="Geneva"/>
    </font>
    <font>
      <sz val="10"/>
      <name val="Arial"/>
      <family val="2"/>
    </font>
    <font>
      <sz val="8"/>
      <name val="Geneva"/>
    </font>
    <font>
      <b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2" borderId="2"/>
    <xf numFmtId="0" fontId="2" fillId="3" borderId="2"/>
    <xf numFmtId="0" fontId="2" fillId="4" borderId="0"/>
    <xf numFmtId="0" fontId="4" fillId="5" borderId="2" applyFont="0"/>
  </cellStyleXfs>
  <cellXfs count="5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NumberFormat="1" applyFont="1"/>
    <xf numFmtId="0" fontId="5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2" fillId="0" borderId="0" xfId="0" applyFont="1" applyProtection="1">
      <protection locked="0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2" borderId="2" xfId="2"/>
    <xf numFmtId="0" fontId="2" fillId="3" borderId="2" xfId="3"/>
    <xf numFmtId="0" fontId="2" fillId="4" borderId="0" xfId="4"/>
    <xf numFmtId="0" fontId="4" fillId="5" borderId="2" xfId="5" applyFont="1"/>
    <xf numFmtId="0" fontId="2" fillId="5" borderId="2" xfId="5" applyFont="1"/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0" applyFont="1" applyFill="1"/>
    <xf numFmtId="0" fontId="4" fillId="0" borderId="6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left"/>
    </xf>
    <xf numFmtId="0" fontId="2" fillId="0" borderId="19" xfId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12" xfId="1" applyNumberFormat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2" fillId="4" borderId="21" xfId="4" applyBorder="1"/>
    <xf numFmtId="0" fontId="2" fillId="4" borderId="22" xfId="4" applyBorder="1"/>
    <xf numFmtId="0" fontId="2" fillId="4" borderId="23" xfId="4" applyBorder="1"/>
    <xf numFmtId="0" fontId="2" fillId="4" borderId="16" xfId="4" applyBorder="1"/>
    <xf numFmtId="0" fontId="2" fillId="3" borderId="2" xfId="3" applyBorder="1"/>
    <xf numFmtId="0" fontId="2" fillId="3" borderId="24" xfId="3" applyBorder="1"/>
    <xf numFmtId="0" fontId="2" fillId="0" borderId="2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left"/>
    </xf>
    <xf numFmtId="0" fontId="2" fillId="3" borderId="28" xfId="3" applyBorder="1"/>
    <xf numFmtId="0" fontId="2" fillId="0" borderId="27" xfId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</cellXfs>
  <cellStyles count="6">
    <cellStyle name="Answer" xfId="2"/>
    <cellStyle name="Calculated" xfId="3"/>
    <cellStyle name="DataInput" xfId="4"/>
    <cellStyle name="Informational" xfId="5"/>
    <cellStyle name="Normal" xfId="0" builtinId="0"/>
    <cellStyle name="Normal_Ch.10 - Decision Analysis.xl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6</xdr:col>
      <xdr:colOff>9525</xdr:colOff>
      <xdr:row>18</xdr:row>
      <xdr:rowOff>0</xdr:rowOff>
    </xdr:to>
    <xdr:sp macro="" textlink="">
      <xdr:nvSpPr>
        <xdr:cNvPr id="3193" name="Oval 121"/>
        <xdr:cNvSpPr>
          <a:spLocks noChangeArrowheads="1"/>
        </xdr:cNvSpPr>
      </xdr:nvSpPr>
      <xdr:spPr bwMode="auto">
        <a:xfrm>
          <a:off x="1428750" y="28479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0</xdr:colOff>
      <xdr:row>17</xdr:row>
      <xdr:rowOff>85725</xdr:rowOff>
    </xdr:from>
    <xdr:to>
      <xdr:col>5</xdr:col>
      <xdr:colOff>0</xdr:colOff>
      <xdr:row>17</xdr:row>
      <xdr:rowOff>85725</xdr:rowOff>
    </xdr:to>
    <xdr:sp macro="" textlink="">
      <xdr:nvSpPr>
        <xdr:cNvPr id="3194" name="Line 122"/>
        <xdr:cNvSpPr>
          <a:spLocks noChangeShapeType="1"/>
        </xdr:cNvSpPr>
      </xdr:nvSpPr>
      <xdr:spPr bwMode="auto">
        <a:xfrm>
          <a:off x="676275" y="293370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17</xdr:row>
      <xdr:rowOff>85725</xdr:rowOff>
    </xdr:from>
    <xdr:to>
      <xdr:col>3</xdr:col>
      <xdr:colOff>0</xdr:colOff>
      <xdr:row>28</xdr:row>
      <xdr:rowOff>76200</xdr:rowOff>
    </xdr:to>
    <xdr:sp macro="" textlink="">
      <xdr:nvSpPr>
        <xdr:cNvPr id="3195" name="Line 123"/>
        <xdr:cNvSpPr>
          <a:spLocks noChangeShapeType="1"/>
        </xdr:cNvSpPr>
      </xdr:nvSpPr>
      <xdr:spPr bwMode="auto">
        <a:xfrm flipV="1">
          <a:off x="495300" y="2933700"/>
          <a:ext cx="18097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9525</xdr:colOff>
      <xdr:row>40</xdr:row>
      <xdr:rowOff>161925</xdr:rowOff>
    </xdr:to>
    <xdr:sp macro="" textlink="">
      <xdr:nvSpPr>
        <xdr:cNvPr id="3196" name="Rectangle 124"/>
        <xdr:cNvSpPr>
          <a:spLocks noChangeArrowheads="1"/>
        </xdr:cNvSpPr>
      </xdr:nvSpPr>
      <xdr:spPr bwMode="auto">
        <a:xfrm>
          <a:off x="1428750" y="6619875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3</xdr:col>
      <xdr:colOff>0</xdr:colOff>
      <xdr:row>40</xdr:row>
      <xdr:rowOff>85725</xdr:rowOff>
    </xdr:from>
    <xdr:to>
      <xdr:col>5</xdr:col>
      <xdr:colOff>0</xdr:colOff>
      <xdr:row>40</xdr:row>
      <xdr:rowOff>85725</xdr:rowOff>
    </xdr:to>
    <xdr:sp macro="" textlink="">
      <xdr:nvSpPr>
        <xdr:cNvPr id="3197" name="Line 125"/>
        <xdr:cNvSpPr>
          <a:spLocks noChangeShapeType="1"/>
        </xdr:cNvSpPr>
      </xdr:nvSpPr>
      <xdr:spPr bwMode="auto">
        <a:xfrm>
          <a:off x="676275" y="670560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28</xdr:row>
      <xdr:rowOff>76200</xdr:rowOff>
    </xdr:from>
    <xdr:to>
      <xdr:col>3</xdr:col>
      <xdr:colOff>0</xdr:colOff>
      <xdr:row>40</xdr:row>
      <xdr:rowOff>85725</xdr:rowOff>
    </xdr:to>
    <xdr:sp macro="" textlink="">
      <xdr:nvSpPr>
        <xdr:cNvPr id="3198" name="Line 126"/>
        <xdr:cNvSpPr>
          <a:spLocks noChangeShapeType="1"/>
        </xdr:cNvSpPr>
      </xdr:nvSpPr>
      <xdr:spPr bwMode="auto">
        <a:xfrm>
          <a:off x="495300" y="4724400"/>
          <a:ext cx="180975" cy="198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9525</xdr:colOff>
      <xdr:row>11</xdr:row>
      <xdr:rowOff>0</xdr:rowOff>
    </xdr:to>
    <xdr:sp macro="" textlink="">
      <xdr:nvSpPr>
        <xdr:cNvPr id="3199" name="Rectangle 127"/>
        <xdr:cNvSpPr>
          <a:spLocks noChangeArrowheads="1"/>
        </xdr:cNvSpPr>
      </xdr:nvSpPr>
      <xdr:spPr bwMode="auto">
        <a:xfrm>
          <a:off x="2609850" y="1704975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9</xdr:col>
      <xdr:colOff>0</xdr:colOff>
      <xdr:row>10</xdr:row>
      <xdr:rowOff>85725</xdr:rowOff>
    </xdr:to>
    <xdr:sp macro="" textlink="">
      <xdr:nvSpPr>
        <xdr:cNvPr id="3200" name="Line 128"/>
        <xdr:cNvSpPr>
          <a:spLocks noChangeShapeType="1"/>
        </xdr:cNvSpPr>
      </xdr:nvSpPr>
      <xdr:spPr bwMode="auto">
        <a:xfrm>
          <a:off x="1743075" y="179070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10</xdr:row>
      <xdr:rowOff>85725</xdr:rowOff>
    </xdr:from>
    <xdr:to>
      <xdr:col>7</xdr:col>
      <xdr:colOff>0</xdr:colOff>
      <xdr:row>17</xdr:row>
      <xdr:rowOff>85725</xdr:rowOff>
    </xdr:to>
    <xdr:sp macro="" textlink="">
      <xdr:nvSpPr>
        <xdr:cNvPr id="3201" name="Line 129"/>
        <xdr:cNvSpPr>
          <a:spLocks noChangeShapeType="1"/>
        </xdr:cNvSpPr>
      </xdr:nvSpPr>
      <xdr:spPr bwMode="auto">
        <a:xfrm flipV="1">
          <a:off x="1562100" y="1790700"/>
          <a:ext cx="18097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9525</xdr:colOff>
      <xdr:row>26</xdr:row>
      <xdr:rowOff>0</xdr:rowOff>
    </xdr:to>
    <xdr:sp macro="" textlink="">
      <xdr:nvSpPr>
        <xdr:cNvPr id="3202" name="Rectangle 130"/>
        <xdr:cNvSpPr>
          <a:spLocks noChangeArrowheads="1"/>
        </xdr:cNvSpPr>
      </xdr:nvSpPr>
      <xdr:spPr bwMode="auto">
        <a:xfrm>
          <a:off x="2609850" y="4152900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25</xdr:row>
      <xdr:rowOff>76200</xdr:rowOff>
    </xdr:from>
    <xdr:to>
      <xdr:col>9</xdr:col>
      <xdr:colOff>0</xdr:colOff>
      <xdr:row>25</xdr:row>
      <xdr:rowOff>76200</xdr:rowOff>
    </xdr:to>
    <xdr:sp macro="" textlink="">
      <xdr:nvSpPr>
        <xdr:cNvPr id="3203" name="Line 131"/>
        <xdr:cNvSpPr>
          <a:spLocks noChangeShapeType="1"/>
        </xdr:cNvSpPr>
      </xdr:nvSpPr>
      <xdr:spPr bwMode="auto">
        <a:xfrm>
          <a:off x="1743075" y="422910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17</xdr:row>
      <xdr:rowOff>85725</xdr:rowOff>
    </xdr:from>
    <xdr:to>
      <xdr:col>7</xdr:col>
      <xdr:colOff>0</xdr:colOff>
      <xdr:row>25</xdr:row>
      <xdr:rowOff>76200</xdr:rowOff>
    </xdr:to>
    <xdr:sp macro="" textlink="">
      <xdr:nvSpPr>
        <xdr:cNvPr id="3204" name="Line 132"/>
        <xdr:cNvSpPr>
          <a:spLocks noChangeShapeType="1"/>
        </xdr:cNvSpPr>
      </xdr:nvSpPr>
      <xdr:spPr bwMode="auto">
        <a:xfrm>
          <a:off x="1562100" y="2933700"/>
          <a:ext cx="18097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10</xdr:col>
      <xdr:colOff>9525</xdr:colOff>
      <xdr:row>36</xdr:row>
      <xdr:rowOff>161925</xdr:rowOff>
    </xdr:to>
    <xdr:sp macro="" textlink="">
      <xdr:nvSpPr>
        <xdr:cNvPr id="3205" name="Oval 133"/>
        <xdr:cNvSpPr>
          <a:spLocks noChangeArrowheads="1"/>
        </xdr:cNvSpPr>
      </xdr:nvSpPr>
      <xdr:spPr bwMode="auto">
        <a:xfrm>
          <a:off x="2609850" y="595312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36</xdr:row>
      <xdr:rowOff>76200</xdr:rowOff>
    </xdr:from>
    <xdr:to>
      <xdr:col>9</xdr:col>
      <xdr:colOff>0</xdr:colOff>
      <xdr:row>36</xdr:row>
      <xdr:rowOff>76200</xdr:rowOff>
    </xdr:to>
    <xdr:sp macro="" textlink="">
      <xdr:nvSpPr>
        <xdr:cNvPr id="3206" name="Line 134"/>
        <xdr:cNvSpPr>
          <a:spLocks noChangeShapeType="1"/>
        </xdr:cNvSpPr>
      </xdr:nvSpPr>
      <xdr:spPr bwMode="auto">
        <a:xfrm>
          <a:off x="1743075" y="6029325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36</xdr:row>
      <xdr:rowOff>76200</xdr:rowOff>
    </xdr:from>
    <xdr:to>
      <xdr:col>7</xdr:col>
      <xdr:colOff>0</xdr:colOff>
      <xdr:row>40</xdr:row>
      <xdr:rowOff>85725</xdr:rowOff>
    </xdr:to>
    <xdr:sp macro="" textlink="">
      <xdr:nvSpPr>
        <xdr:cNvPr id="3207" name="Line 135"/>
        <xdr:cNvSpPr>
          <a:spLocks noChangeShapeType="1"/>
        </xdr:cNvSpPr>
      </xdr:nvSpPr>
      <xdr:spPr bwMode="auto">
        <a:xfrm flipV="1">
          <a:off x="1562100" y="6029325"/>
          <a:ext cx="1809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3208" name="Line 136"/>
        <xdr:cNvSpPr>
          <a:spLocks noChangeShapeType="1"/>
        </xdr:cNvSpPr>
      </xdr:nvSpPr>
      <xdr:spPr bwMode="auto">
        <a:xfrm>
          <a:off x="2609850" y="72675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44</xdr:row>
      <xdr:rowOff>85725</xdr:rowOff>
    </xdr:from>
    <xdr:to>
      <xdr:col>17</xdr:col>
      <xdr:colOff>0</xdr:colOff>
      <xdr:row>44</xdr:row>
      <xdr:rowOff>85725</xdr:rowOff>
    </xdr:to>
    <xdr:sp macro="" textlink="">
      <xdr:nvSpPr>
        <xdr:cNvPr id="3209" name="Line 137"/>
        <xdr:cNvSpPr>
          <a:spLocks noChangeShapeType="1"/>
        </xdr:cNvSpPr>
      </xdr:nvSpPr>
      <xdr:spPr bwMode="auto">
        <a:xfrm>
          <a:off x="2743200" y="7353300"/>
          <a:ext cx="2076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44</xdr:row>
      <xdr:rowOff>85725</xdr:rowOff>
    </xdr:from>
    <xdr:to>
      <xdr:col>9</xdr:col>
      <xdr:colOff>0</xdr:colOff>
      <xdr:row>44</xdr:row>
      <xdr:rowOff>85725</xdr:rowOff>
    </xdr:to>
    <xdr:sp macro="" textlink="">
      <xdr:nvSpPr>
        <xdr:cNvPr id="3210" name="Line 138"/>
        <xdr:cNvSpPr>
          <a:spLocks noChangeShapeType="1"/>
        </xdr:cNvSpPr>
      </xdr:nvSpPr>
      <xdr:spPr bwMode="auto">
        <a:xfrm>
          <a:off x="1743075" y="735330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40</xdr:row>
      <xdr:rowOff>85725</xdr:rowOff>
    </xdr:from>
    <xdr:to>
      <xdr:col>7</xdr:col>
      <xdr:colOff>0</xdr:colOff>
      <xdr:row>44</xdr:row>
      <xdr:rowOff>85725</xdr:rowOff>
    </xdr:to>
    <xdr:sp macro="" textlink="">
      <xdr:nvSpPr>
        <xdr:cNvPr id="3211" name="Line 139"/>
        <xdr:cNvSpPr>
          <a:spLocks noChangeShapeType="1"/>
        </xdr:cNvSpPr>
      </xdr:nvSpPr>
      <xdr:spPr bwMode="auto">
        <a:xfrm>
          <a:off x="1562100" y="67056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0</xdr:colOff>
      <xdr:row>34</xdr:row>
      <xdr:rowOff>161925</xdr:rowOff>
    </xdr:to>
    <xdr:sp macro="" textlink="">
      <xdr:nvSpPr>
        <xdr:cNvPr id="3212" name="Line 140"/>
        <xdr:cNvSpPr>
          <a:spLocks noChangeShapeType="1"/>
        </xdr:cNvSpPr>
      </xdr:nvSpPr>
      <xdr:spPr bwMode="auto">
        <a:xfrm>
          <a:off x="3752850" y="56292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34</xdr:row>
      <xdr:rowOff>85725</xdr:rowOff>
    </xdr:from>
    <xdr:to>
      <xdr:col>17</xdr:col>
      <xdr:colOff>0</xdr:colOff>
      <xdr:row>34</xdr:row>
      <xdr:rowOff>85725</xdr:rowOff>
    </xdr:to>
    <xdr:sp macro="" textlink="">
      <xdr:nvSpPr>
        <xdr:cNvPr id="3213" name="Line 141"/>
        <xdr:cNvSpPr>
          <a:spLocks noChangeShapeType="1"/>
        </xdr:cNvSpPr>
      </xdr:nvSpPr>
      <xdr:spPr bwMode="auto">
        <a:xfrm>
          <a:off x="3886200" y="5715000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34</xdr:row>
      <xdr:rowOff>85725</xdr:rowOff>
    </xdr:from>
    <xdr:to>
      <xdr:col>13</xdr:col>
      <xdr:colOff>0</xdr:colOff>
      <xdr:row>34</xdr:row>
      <xdr:rowOff>85725</xdr:rowOff>
    </xdr:to>
    <xdr:sp macro="" textlink="">
      <xdr:nvSpPr>
        <xdr:cNvPr id="3214" name="Line 142"/>
        <xdr:cNvSpPr>
          <a:spLocks noChangeShapeType="1"/>
        </xdr:cNvSpPr>
      </xdr:nvSpPr>
      <xdr:spPr bwMode="auto">
        <a:xfrm>
          <a:off x="2924175" y="57150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34</xdr:row>
      <xdr:rowOff>85725</xdr:rowOff>
    </xdr:from>
    <xdr:to>
      <xdr:col>11</xdr:col>
      <xdr:colOff>0</xdr:colOff>
      <xdr:row>36</xdr:row>
      <xdr:rowOff>76200</xdr:rowOff>
    </xdr:to>
    <xdr:sp macro="" textlink="">
      <xdr:nvSpPr>
        <xdr:cNvPr id="3215" name="Line 143"/>
        <xdr:cNvSpPr>
          <a:spLocks noChangeShapeType="1"/>
        </xdr:cNvSpPr>
      </xdr:nvSpPr>
      <xdr:spPr bwMode="auto">
        <a:xfrm flipV="1">
          <a:off x="2743200" y="5715000"/>
          <a:ext cx="1809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39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3216" name="Line 144"/>
        <xdr:cNvSpPr>
          <a:spLocks noChangeShapeType="1"/>
        </xdr:cNvSpPr>
      </xdr:nvSpPr>
      <xdr:spPr bwMode="auto">
        <a:xfrm>
          <a:off x="3752850" y="6457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39</xdr:row>
      <xdr:rowOff>85725</xdr:rowOff>
    </xdr:from>
    <xdr:to>
      <xdr:col>17</xdr:col>
      <xdr:colOff>0</xdr:colOff>
      <xdr:row>39</xdr:row>
      <xdr:rowOff>85725</xdr:rowOff>
    </xdr:to>
    <xdr:sp macro="" textlink="">
      <xdr:nvSpPr>
        <xdr:cNvPr id="3217" name="Line 145"/>
        <xdr:cNvSpPr>
          <a:spLocks noChangeShapeType="1"/>
        </xdr:cNvSpPr>
      </xdr:nvSpPr>
      <xdr:spPr bwMode="auto">
        <a:xfrm>
          <a:off x="3886200" y="6543675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39</xdr:row>
      <xdr:rowOff>85725</xdr:rowOff>
    </xdr:from>
    <xdr:to>
      <xdr:col>13</xdr:col>
      <xdr:colOff>0</xdr:colOff>
      <xdr:row>39</xdr:row>
      <xdr:rowOff>85725</xdr:rowOff>
    </xdr:to>
    <xdr:sp macro="" textlink="">
      <xdr:nvSpPr>
        <xdr:cNvPr id="3218" name="Line 146"/>
        <xdr:cNvSpPr>
          <a:spLocks noChangeShapeType="1"/>
        </xdr:cNvSpPr>
      </xdr:nvSpPr>
      <xdr:spPr bwMode="auto">
        <a:xfrm>
          <a:off x="2924175" y="65436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36</xdr:row>
      <xdr:rowOff>76200</xdr:rowOff>
    </xdr:from>
    <xdr:to>
      <xdr:col>11</xdr:col>
      <xdr:colOff>0</xdr:colOff>
      <xdr:row>39</xdr:row>
      <xdr:rowOff>85725</xdr:rowOff>
    </xdr:to>
    <xdr:sp macro="" textlink="">
      <xdr:nvSpPr>
        <xdr:cNvPr id="3219" name="Line 147"/>
        <xdr:cNvSpPr>
          <a:spLocks noChangeShapeType="1"/>
        </xdr:cNvSpPr>
      </xdr:nvSpPr>
      <xdr:spPr bwMode="auto">
        <a:xfrm>
          <a:off x="2743200" y="6029325"/>
          <a:ext cx="1809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14</xdr:col>
      <xdr:colOff>9525</xdr:colOff>
      <xdr:row>7</xdr:row>
      <xdr:rowOff>0</xdr:rowOff>
    </xdr:to>
    <xdr:sp macro="" textlink="">
      <xdr:nvSpPr>
        <xdr:cNvPr id="3220" name="Oval 148"/>
        <xdr:cNvSpPr>
          <a:spLocks noChangeArrowheads="1"/>
        </xdr:cNvSpPr>
      </xdr:nvSpPr>
      <xdr:spPr bwMode="auto">
        <a:xfrm>
          <a:off x="3752850" y="10572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6</xdr:row>
      <xdr:rowOff>85725</xdr:rowOff>
    </xdr:from>
    <xdr:to>
      <xdr:col>13</xdr:col>
      <xdr:colOff>0</xdr:colOff>
      <xdr:row>6</xdr:row>
      <xdr:rowOff>85725</xdr:rowOff>
    </xdr:to>
    <xdr:sp macro="" textlink="">
      <xdr:nvSpPr>
        <xdr:cNvPr id="3221" name="Line 149"/>
        <xdr:cNvSpPr>
          <a:spLocks noChangeShapeType="1"/>
        </xdr:cNvSpPr>
      </xdr:nvSpPr>
      <xdr:spPr bwMode="auto">
        <a:xfrm>
          <a:off x="2924175" y="11430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6</xdr:row>
      <xdr:rowOff>85725</xdr:rowOff>
    </xdr:from>
    <xdr:to>
      <xdr:col>11</xdr:col>
      <xdr:colOff>0</xdr:colOff>
      <xdr:row>10</xdr:row>
      <xdr:rowOff>85725</xdr:rowOff>
    </xdr:to>
    <xdr:sp macro="" textlink="">
      <xdr:nvSpPr>
        <xdr:cNvPr id="3222" name="Line 150"/>
        <xdr:cNvSpPr>
          <a:spLocks noChangeShapeType="1"/>
        </xdr:cNvSpPr>
      </xdr:nvSpPr>
      <xdr:spPr bwMode="auto">
        <a:xfrm flipV="1">
          <a:off x="2743200" y="11430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3223" name="Line 151"/>
        <xdr:cNvSpPr>
          <a:spLocks noChangeShapeType="1"/>
        </xdr:cNvSpPr>
      </xdr:nvSpPr>
      <xdr:spPr bwMode="auto">
        <a:xfrm>
          <a:off x="3752850" y="23526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14</xdr:row>
      <xdr:rowOff>85725</xdr:rowOff>
    </xdr:from>
    <xdr:to>
      <xdr:col>17</xdr:col>
      <xdr:colOff>0</xdr:colOff>
      <xdr:row>14</xdr:row>
      <xdr:rowOff>85725</xdr:rowOff>
    </xdr:to>
    <xdr:sp macro="" textlink="">
      <xdr:nvSpPr>
        <xdr:cNvPr id="3224" name="Line 152"/>
        <xdr:cNvSpPr>
          <a:spLocks noChangeShapeType="1"/>
        </xdr:cNvSpPr>
      </xdr:nvSpPr>
      <xdr:spPr bwMode="auto">
        <a:xfrm>
          <a:off x="3886200" y="2438400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14</xdr:row>
      <xdr:rowOff>85725</xdr:rowOff>
    </xdr:from>
    <xdr:to>
      <xdr:col>13</xdr:col>
      <xdr:colOff>0</xdr:colOff>
      <xdr:row>14</xdr:row>
      <xdr:rowOff>85725</xdr:rowOff>
    </xdr:to>
    <xdr:sp macro="" textlink="">
      <xdr:nvSpPr>
        <xdr:cNvPr id="3225" name="Line 153"/>
        <xdr:cNvSpPr>
          <a:spLocks noChangeShapeType="1"/>
        </xdr:cNvSpPr>
      </xdr:nvSpPr>
      <xdr:spPr bwMode="auto">
        <a:xfrm>
          <a:off x="2924175" y="24384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10</xdr:row>
      <xdr:rowOff>85725</xdr:rowOff>
    </xdr:from>
    <xdr:to>
      <xdr:col>11</xdr:col>
      <xdr:colOff>0</xdr:colOff>
      <xdr:row>14</xdr:row>
      <xdr:rowOff>85725</xdr:rowOff>
    </xdr:to>
    <xdr:sp macro="" textlink="">
      <xdr:nvSpPr>
        <xdr:cNvPr id="3226" name="Line 154"/>
        <xdr:cNvSpPr>
          <a:spLocks noChangeShapeType="1"/>
        </xdr:cNvSpPr>
      </xdr:nvSpPr>
      <xdr:spPr bwMode="auto">
        <a:xfrm>
          <a:off x="2743200" y="17907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0</xdr:colOff>
      <xdr:row>5</xdr:row>
      <xdr:rowOff>0</xdr:rowOff>
    </xdr:to>
    <xdr:sp macro="" textlink="">
      <xdr:nvSpPr>
        <xdr:cNvPr id="3227" name="Line 155"/>
        <xdr:cNvSpPr>
          <a:spLocks noChangeShapeType="1"/>
        </xdr:cNvSpPr>
      </xdr:nvSpPr>
      <xdr:spPr bwMode="auto">
        <a:xfrm>
          <a:off x="4819650" y="7334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4</xdr:row>
      <xdr:rowOff>85725</xdr:rowOff>
    </xdr:from>
    <xdr:to>
      <xdr:col>17</xdr:col>
      <xdr:colOff>0</xdr:colOff>
      <xdr:row>4</xdr:row>
      <xdr:rowOff>85725</xdr:rowOff>
    </xdr:to>
    <xdr:sp macro="" textlink="">
      <xdr:nvSpPr>
        <xdr:cNvPr id="3228" name="Line 156"/>
        <xdr:cNvSpPr>
          <a:spLocks noChangeShapeType="1"/>
        </xdr:cNvSpPr>
      </xdr:nvSpPr>
      <xdr:spPr bwMode="auto">
        <a:xfrm>
          <a:off x="4067175" y="8191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4</xdr:row>
      <xdr:rowOff>85725</xdr:rowOff>
    </xdr:from>
    <xdr:to>
      <xdr:col>15</xdr:col>
      <xdr:colOff>0</xdr:colOff>
      <xdr:row>6</xdr:row>
      <xdr:rowOff>85725</xdr:rowOff>
    </xdr:to>
    <xdr:sp macro="" textlink="">
      <xdr:nvSpPr>
        <xdr:cNvPr id="3229" name="Line 157"/>
        <xdr:cNvSpPr>
          <a:spLocks noChangeShapeType="1"/>
        </xdr:cNvSpPr>
      </xdr:nvSpPr>
      <xdr:spPr bwMode="auto">
        <a:xfrm flipV="1">
          <a:off x="3886200" y="819150"/>
          <a:ext cx="1809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0</xdr:colOff>
      <xdr:row>10</xdr:row>
      <xdr:rowOff>0</xdr:rowOff>
    </xdr:to>
    <xdr:sp macro="" textlink="">
      <xdr:nvSpPr>
        <xdr:cNvPr id="3230" name="Line 158"/>
        <xdr:cNvSpPr>
          <a:spLocks noChangeShapeType="1"/>
        </xdr:cNvSpPr>
      </xdr:nvSpPr>
      <xdr:spPr bwMode="auto">
        <a:xfrm>
          <a:off x="4819650" y="15430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9</xdr:row>
      <xdr:rowOff>85725</xdr:rowOff>
    </xdr:from>
    <xdr:to>
      <xdr:col>17</xdr:col>
      <xdr:colOff>0</xdr:colOff>
      <xdr:row>9</xdr:row>
      <xdr:rowOff>85725</xdr:rowOff>
    </xdr:to>
    <xdr:sp macro="" textlink="">
      <xdr:nvSpPr>
        <xdr:cNvPr id="3231" name="Line 159"/>
        <xdr:cNvSpPr>
          <a:spLocks noChangeShapeType="1"/>
        </xdr:cNvSpPr>
      </xdr:nvSpPr>
      <xdr:spPr bwMode="auto">
        <a:xfrm>
          <a:off x="4067175" y="1628775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6</xdr:row>
      <xdr:rowOff>85725</xdr:rowOff>
    </xdr:from>
    <xdr:to>
      <xdr:col>15</xdr:col>
      <xdr:colOff>0</xdr:colOff>
      <xdr:row>9</xdr:row>
      <xdr:rowOff>85725</xdr:rowOff>
    </xdr:to>
    <xdr:sp macro="" textlink="">
      <xdr:nvSpPr>
        <xdr:cNvPr id="3232" name="Line 160"/>
        <xdr:cNvSpPr>
          <a:spLocks noChangeShapeType="1"/>
        </xdr:cNvSpPr>
      </xdr:nvSpPr>
      <xdr:spPr bwMode="auto">
        <a:xfrm>
          <a:off x="3886200" y="1143000"/>
          <a:ext cx="1809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14</xdr:col>
      <xdr:colOff>9525</xdr:colOff>
      <xdr:row>22</xdr:row>
      <xdr:rowOff>0</xdr:rowOff>
    </xdr:to>
    <xdr:sp macro="" textlink="">
      <xdr:nvSpPr>
        <xdr:cNvPr id="3233" name="Oval 161"/>
        <xdr:cNvSpPr>
          <a:spLocks noChangeArrowheads="1"/>
        </xdr:cNvSpPr>
      </xdr:nvSpPr>
      <xdr:spPr bwMode="auto">
        <a:xfrm>
          <a:off x="3752850" y="34956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21</xdr:row>
      <xdr:rowOff>85725</xdr:rowOff>
    </xdr:from>
    <xdr:to>
      <xdr:col>13</xdr:col>
      <xdr:colOff>0</xdr:colOff>
      <xdr:row>21</xdr:row>
      <xdr:rowOff>85725</xdr:rowOff>
    </xdr:to>
    <xdr:sp macro="" textlink="">
      <xdr:nvSpPr>
        <xdr:cNvPr id="3234" name="Line 162"/>
        <xdr:cNvSpPr>
          <a:spLocks noChangeShapeType="1"/>
        </xdr:cNvSpPr>
      </xdr:nvSpPr>
      <xdr:spPr bwMode="auto">
        <a:xfrm>
          <a:off x="2924175" y="35814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21</xdr:row>
      <xdr:rowOff>85725</xdr:rowOff>
    </xdr:from>
    <xdr:to>
      <xdr:col>11</xdr:col>
      <xdr:colOff>0</xdr:colOff>
      <xdr:row>25</xdr:row>
      <xdr:rowOff>76200</xdr:rowOff>
    </xdr:to>
    <xdr:sp macro="" textlink="">
      <xdr:nvSpPr>
        <xdr:cNvPr id="3235" name="Line 163"/>
        <xdr:cNvSpPr>
          <a:spLocks noChangeShapeType="1"/>
        </xdr:cNvSpPr>
      </xdr:nvSpPr>
      <xdr:spPr bwMode="auto">
        <a:xfrm flipV="1">
          <a:off x="2743200" y="35814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0</xdr:colOff>
      <xdr:row>29</xdr:row>
      <xdr:rowOff>161925</xdr:rowOff>
    </xdr:to>
    <xdr:sp macro="" textlink="">
      <xdr:nvSpPr>
        <xdr:cNvPr id="3236" name="Line 164"/>
        <xdr:cNvSpPr>
          <a:spLocks noChangeShapeType="1"/>
        </xdr:cNvSpPr>
      </xdr:nvSpPr>
      <xdr:spPr bwMode="auto">
        <a:xfrm>
          <a:off x="3752850" y="48196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29</xdr:row>
      <xdr:rowOff>85725</xdr:rowOff>
    </xdr:from>
    <xdr:to>
      <xdr:col>17</xdr:col>
      <xdr:colOff>0</xdr:colOff>
      <xdr:row>29</xdr:row>
      <xdr:rowOff>85725</xdr:rowOff>
    </xdr:to>
    <xdr:sp macro="" textlink="">
      <xdr:nvSpPr>
        <xdr:cNvPr id="3237" name="Line 165"/>
        <xdr:cNvSpPr>
          <a:spLocks noChangeShapeType="1"/>
        </xdr:cNvSpPr>
      </xdr:nvSpPr>
      <xdr:spPr bwMode="auto">
        <a:xfrm>
          <a:off x="3886200" y="4905375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29</xdr:row>
      <xdr:rowOff>85725</xdr:rowOff>
    </xdr:from>
    <xdr:to>
      <xdr:col>13</xdr:col>
      <xdr:colOff>0</xdr:colOff>
      <xdr:row>29</xdr:row>
      <xdr:rowOff>85725</xdr:rowOff>
    </xdr:to>
    <xdr:sp macro="" textlink="">
      <xdr:nvSpPr>
        <xdr:cNvPr id="3238" name="Line 166"/>
        <xdr:cNvSpPr>
          <a:spLocks noChangeShapeType="1"/>
        </xdr:cNvSpPr>
      </xdr:nvSpPr>
      <xdr:spPr bwMode="auto">
        <a:xfrm>
          <a:off x="2924175" y="49053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25</xdr:row>
      <xdr:rowOff>76200</xdr:rowOff>
    </xdr:from>
    <xdr:to>
      <xdr:col>11</xdr:col>
      <xdr:colOff>0</xdr:colOff>
      <xdr:row>29</xdr:row>
      <xdr:rowOff>85725</xdr:rowOff>
    </xdr:to>
    <xdr:sp macro="" textlink="">
      <xdr:nvSpPr>
        <xdr:cNvPr id="3239" name="Line 167"/>
        <xdr:cNvSpPr>
          <a:spLocks noChangeShapeType="1"/>
        </xdr:cNvSpPr>
      </xdr:nvSpPr>
      <xdr:spPr bwMode="auto">
        <a:xfrm>
          <a:off x="2743200" y="4229100"/>
          <a:ext cx="1809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3240" name="Line 168"/>
        <xdr:cNvSpPr>
          <a:spLocks noChangeShapeType="1"/>
        </xdr:cNvSpPr>
      </xdr:nvSpPr>
      <xdr:spPr bwMode="auto">
        <a:xfrm>
          <a:off x="4819650" y="31718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19</xdr:row>
      <xdr:rowOff>85725</xdr:rowOff>
    </xdr:from>
    <xdr:to>
      <xdr:col>17</xdr:col>
      <xdr:colOff>0</xdr:colOff>
      <xdr:row>19</xdr:row>
      <xdr:rowOff>85725</xdr:rowOff>
    </xdr:to>
    <xdr:sp macro="" textlink="">
      <xdr:nvSpPr>
        <xdr:cNvPr id="3241" name="Line 169"/>
        <xdr:cNvSpPr>
          <a:spLocks noChangeShapeType="1"/>
        </xdr:cNvSpPr>
      </xdr:nvSpPr>
      <xdr:spPr bwMode="auto">
        <a:xfrm>
          <a:off x="4067175" y="32575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19</xdr:row>
      <xdr:rowOff>85725</xdr:rowOff>
    </xdr:from>
    <xdr:to>
      <xdr:col>15</xdr:col>
      <xdr:colOff>0</xdr:colOff>
      <xdr:row>21</xdr:row>
      <xdr:rowOff>85725</xdr:rowOff>
    </xdr:to>
    <xdr:sp macro="" textlink="">
      <xdr:nvSpPr>
        <xdr:cNvPr id="3242" name="Line 170"/>
        <xdr:cNvSpPr>
          <a:spLocks noChangeShapeType="1"/>
        </xdr:cNvSpPr>
      </xdr:nvSpPr>
      <xdr:spPr bwMode="auto">
        <a:xfrm flipV="1">
          <a:off x="3886200" y="3257550"/>
          <a:ext cx="1809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0</xdr:colOff>
      <xdr:row>25</xdr:row>
      <xdr:rowOff>0</xdr:rowOff>
    </xdr:to>
    <xdr:sp macro="" textlink="">
      <xdr:nvSpPr>
        <xdr:cNvPr id="3243" name="Line 171"/>
        <xdr:cNvSpPr>
          <a:spLocks noChangeShapeType="1"/>
        </xdr:cNvSpPr>
      </xdr:nvSpPr>
      <xdr:spPr bwMode="auto">
        <a:xfrm>
          <a:off x="4819650" y="39814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24</xdr:row>
      <xdr:rowOff>76200</xdr:rowOff>
    </xdr:from>
    <xdr:to>
      <xdr:col>17</xdr:col>
      <xdr:colOff>0</xdr:colOff>
      <xdr:row>24</xdr:row>
      <xdr:rowOff>76200</xdr:rowOff>
    </xdr:to>
    <xdr:sp macro="" textlink="">
      <xdr:nvSpPr>
        <xdr:cNvPr id="3244" name="Line 172"/>
        <xdr:cNvSpPr>
          <a:spLocks noChangeShapeType="1"/>
        </xdr:cNvSpPr>
      </xdr:nvSpPr>
      <xdr:spPr bwMode="auto">
        <a:xfrm>
          <a:off x="4067175" y="40576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21</xdr:row>
      <xdr:rowOff>85725</xdr:rowOff>
    </xdr:from>
    <xdr:to>
      <xdr:col>15</xdr:col>
      <xdr:colOff>0</xdr:colOff>
      <xdr:row>24</xdr:row>
      <xdr:rowOff>76200</xdr:rowOff>
    </xdr:to>
    <xdr:sp macro="" textlink="">
      <xdr:nvSpPr>
        <xdr:cNvPr id="3245" name="Line 173"/>
        <xdr:cNvSpPr>
          <a:spLocks noChangeShapeType="1"/>
        </xdr:cNvSpPr>
      </xdr:nvSpPr>
      <xdr:spPr bwMode="auto">
        <a:xfrm>
          <a:off x="3886200" y="3581400"/>
          <a:ext cx="1809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9525</xdr:colOff>
      <xdr:row>28</xdr:row>
      <xdr:rowOff>161925</xdr:rowOff>
    </xdr:to>
    <xdr:sp macro="" textlink="">
      <xdr:nvSpPr>
        <xdr:cNvPr id="3246" name="Rectangle 174"/>
        <xdr:cNvSpPr>
          <a:spLocks noChangeArrowheads="1"/>
        </xdr:cNvSpPr>
      </xdr:nvSpPr>
      <xdr:spPr bwMode="auto">
        <a:xfrm>
          <a:off x="361950" y="4648200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0</xdr:col>
      <xdr:colOff>0</xdr:colOff>
      <xdr:row>28</xdr:row>
      <xdr:rowOff>76200</xdr:rowOff>
    </xdr:from>
    <xdr:to>
      <xdr:col>1</xdr:col>
      <xdr:colOff>0</xdr:colOff>
      <xdr:row>28</xdr:row>
      <xdr:rowOff>76200</xdr:rowOff>
    </xdr:to>
    <xdr:sp macro="" textlink="">
      <xdr:nvSpPr>
        <xdr:cNvPr id="3247" name="Line 175"/>
        <xdr:cNvSpPr>
          <a:spLocks noChangeShapeType="1"/>
        </xdr:cNvSpPr>
      </xdr:nvSpPr>
      <xdr:spPr bwMode="auto">
        <a:xfrm>
          <a:off x="0" y="4724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14</xdr:row>
      <xdr:rowOff>161925</xdr:rowOff>
    </xdr:from>
    <xdr:to>
      <xdr:col>21</xdr:col>
      <xdr:colOff>304800</xdr:colOff>
      <xdr:row>17</xdr:row>
      <xdr:rowOff>161925</xdr:rowOff>
    </xdr:to>
    <xdr:sp macro="" textlink="">
      <xdr:nvSpPr>
        <xdr:cNvPr id="57" name="Line -1023"/>
        <xdr:cNvSpPr>
          <a:spLocks noChangeShapeType="1"/>
        </xdr:cNvSpPr>
      </xdr:nvSpPr>
      <xdr:spPr bwMode="auto">
        <a:xfrm flipH="1">
          <a:off x="7077075" y="2514600"/>
          <a:ext cx="3048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21</xdr:col>
      <xdr:colOff>295275</xdr:colOff>
      <xdr:row>15</xdr:row>
      <xdr:rowOff>0</xdr:rowOff>
    </xdr:from>
    <xdr:to>
      <xdr:col>21</xdr:col>
      <xdr:colOff>809625</xdr:colOff>
      <xdr:row>17</xdr:row>
      <xdr:rowOff>152400</xdr:rowOff>
    </xdr:to>
    <xdr:sp macro="" textlink="">
      <xdr:nvSpPr>
        <xdr:cNvPr id="2" name="Line -1022"/>
        <xdr:cNvSpPr>
          <a:spLocks noChangeShapeType="1"/>
        </xdr:cNvSpPr>
      </xdr:nvSpPr>
      <xdr:spPr bwMode="auto">
        <a:xfrm>
          <a:off x="7372350" y="2514600"/>
          <a:ext cx="5143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1017"/>
  <sheetViews>
    <sheetView tabSelected="1" topLeftCell="A2" workbookViewId="0">
      <selection activeCell="H49" sqref="H49"/>
    </sheetView>
  </sheetViews>
  <sheetFormatPr defaultColWidth="10.85546875" defaultRowHeight="12.75"/>
  <cols>
    <col min="1" max="1" width="5.42578125" style="1" customWidth="1"/>
    <col min="2" max="2" width="1.85546875" style="1" customWidth="1"/>
    <col min="3" max="3" width="2.85546875" style="1" customWidth="1"/>
    <col min="4" max="4" width="5.42578125" style="1" customWidth="1"/>
    <col min="5" max="5" width="5.85546875" style="1" customWidth="1"/>
    <col min="6" max="6" width="1.85546875" style="1" customWidth="1"/>
    <col min="7" max="7" width="2.85546875" style="1" customWidth="1"/>
    <col min="8" max="8" width="6.7109375" style="1" customWidth="1"/>
    <col min="9" max="9" width="6.28515625" style="1" customWidth="1"/>
    <col min="10" max="10" width="1.85546875" style="1" customWidth="1"/>
    <col min="11" max="11" width="2.85546875" style="1" customWidth="1"/>
    <col min="12" max="12" width="5.140625" style="1" bestFit="1" customWidth="1"/>
    <col min="13" max="13" width="7.28515625" style="1" customWidth="1"/>
    <col min="14" max="14" width="1.85546875" style="1" customWidth="1"/>
    <col min="15" max="15" width="2.85546875" style="1" customWidth="1"/>
    <col min="16" max="16" width="5.85546875" style="1" customWidth="1"/>
    <col min="17" max="17" width="5.42578125" style="1" customWidth="1"/>
    <col min="18" max="18" width="1.85546875" style="1" customWidth="1"/>
    <col min="19" max="19" width="5.42578125" style="1" bestFit="1" customWidth="1"/>
    <col min="20" max="20" width="4.85546875" style="1" customWidth="1"/>
    <col min="21" max="21" width="21.7109375" style="1" bestFit="1" customWidth="1"/>
    <col min="22" max="22" width="12.42578125" style="1" customWidth="1"/>
    <col min="23" max="26" width="5.85546875" style="1" customWidth="1"/>
    <col min="27" max="27" width="2.85546875" style="1" customWidth="1"/>
    <col min="28" max="28" width="19.7109375" style="1" bestFit="1" customWidth="1"/>
    <col min="29" max="29" width="5.28515625" style="1" bestFit="1" customWidth="1"/>
    <col min="30" max="30" width="4.7109375" style="1" bestFit="1" customWidth="1"/>
    <col min="31" max="16384" width="10.85546875" style="1"/>
  </cols>
  <sheetData>
    <row r="1" spans="1:30" ht="18">
      <c r="A1" s="6" t="s">
        <v>37</v>
      </c>
    </row>
    <row r="2" spans="1:30">
      <c r="A2" s="1" t="s">
        <v>92</v>
      </c>
    </row>
    <row r="3" spans="1:30">
      <c r="P3" s="1">
        <f>ProbOilGivenUSS</f>
        <v>0.14285714285714285</v>
      </c>
      <c r="V3" s="2" t="s">
        <v>46</v>
      </c>
      <c r="W3" s="3" t="s">
        <v>89</v>
      </c>
      <c r="X3" s="3" t="s">
        <v>90</v>
      </c>
      <c r="Y3" s="3" t="s">
        <v>91</v>
      </c>
      <c r="AB3" s="17" t="s">
        <v>0</v>
      </c>
      <c r="AC3" s="17" t="s">
        <v>1</v>
      </c>
      <c r="AD3" s="5"/>
    </row>
    <row r="4" spans="1:30">
      <c r="P4" s="1" t="s">
        <v>2</v>
      </c>
      <c r="U4" s="4" t="s">
        <v>38</v>
      </c>
      <c r="V4" s="16">
        <v>30</v>
      </c>
      <c r="W4" s="16">
        <v>28</v>
      </c>
      <c r="X4" s="16">
        <v>30</v>
      </c>
      <c r="Y4" s="16">
        <v>32</v>
      </c>
      <c r="AB4" s="18" t="s">
        <v>60</v>
      </c>
      <c r="AC4" s="18" t="s">
        <v>86</v>
      </c>
    </row>
    <row r="5" spans="1:30">
      <c r="S5" s="1">
        <f>SUM(P6,L8,H12,D19)</f>
        <v>670</v>
      </c>
      <c r="U5" s="4" t="s">
        <v>27</v>
      </c>
      <c r="V5" s="16">
        <v>100</v>
      </c>
      <c r="W5" s="16">
        <v>75</v>
      </c>
      <c r="X5" s="16">
        <v>100</v>
      </c>
      <c r="Y5" s="16">
        <v>140</v>
      </c>
      <c r="AB5" s="18" t="s">
        <v>61</v>
      </c>
      <c r="AC5" s="18" t="s">
        <v>74</v>
      </c>
    </row>
    <row r="6" spans="1:30">
      <c r="L6" s="1" t="s">
        <v>3</v>
      </c>
      <c r="P6" s="1">
        <f>RevenueIfOil</f>
        <v>800</v>
      </c>
      <c r="Q6" s="1">
        <f>S5</f>
        <v>670</v>
      </c>
      <c r="U6" s="4" t="s">
        <v>28</v>
      </c>
      <c r="V6" s="16">
        <v>800</v>
      </c>
      <c r="W6" s="16">
        <v>600</v>
      </c>
      <c r="X6" s="16">
        <v>800</v>
      </c>
      <c r="Y6" s="16">
        <v>1000</v>
      </c>
      <c r="AB6" s="18" t="s">
        <v>62</v>
      </c>
      <c r="AC6" s="18" t="s">
        <v>76</v>
      </c>
    </row>
    <row r="7" spans="1:30">
      <c r="U7" s="4" t="s">
        <v>30</v>
      </c>
      <c r="V7" s="16">
        <v>90</v>
      </c>
      <c r="W7" s="16">
        <v>85</v>
      </c>
      <c r="X7" s="16">
        <v>90</v>
      </c>
      <c r="Y7" s="16">
        <v>95</v>
      </c>
      <c r="AB7" s="18" t="s">
        <v>63</v>
      </c>
      <c r="AC7" s="18" t="s">
        <v>77</v>
      </c>
    </row>
    <row r="8" spans="1:30">
      <c r="L8" s="1">
        <f>-CostOfDrilling</f>
        <v>-100</v>
      </c>
      <c r="M8" s="1">
        <f>IF(ABS(1-SUM(P3,P8))&lt;=0.00001,SUM(P3*Q6,P8*Q11),NA())</f>
        <v>-15.714285714285722</v>
      </c>
      <c r="P8" s="1">
        <f>ProbDryGivenUSS</f>
        <v>0.85714285714285721</v>
      </c>
      <c r="U8" s="4" t="s">
        <v>29</v>
      </c>
      <c r="V8" s="16">
        <v>0</v>
      </c>
      <c r="AB8" s="18" t="s">
        <v>64</v>
      </c>
      <c r="AC8" s="18" t="s">
        <v>78</v>
      </c>
    </row>
    <row r="9" spans="1:30">
      <c r="H9" s="1">
        <f>ProbUSS</f>
        <v>0.70000000000000007</v>
      </c>
      <c r="P9" s="1" t="s">
        <v>4</v>
      </c>
      <c r="U9" s="4" t="s">
        <v>59</v>
      </c>
      <c r="V9" s="16">
        <v>0.25</v>
      </c>
      <c r="AB9" s="18" t="s">
        <v>65</v>
      </c>
      <c r="AC9" s="18" t="s">
        <v>79</v>
      </c>
    </row>
    <row r="10" spans="1:30">
      <c r="H10" s="1" t="s">
        <v>35</v>
      </c>
      <c r="S10" s="1">
        <f>SUM(P11,L8,H12,D19)</f>
        <v>-130</v>
      </c>
      <c r="U10" s="4" t="s">
        <v>48</v>
      </c>
      <c r="V10" s="16">
        <v>0.6</v>
      </c>
      <c r="AB10" s="18" t="s">
        <v>66</v>
      </c>
      <c r="AC10" s="18" t="s">
        <v>80</v>
      </c>
    </row>
    <row r="11" spans="1:30">
      <c r="J11" s="1">
        <f>IF(I12=M8,1,IF(I12=M16,2))</f>
        <v>2</v>
      </c>
      <c r="P11" s="1">
        <f>RevenueIfDry</f>
        <v>0</v>
      </c>
      <c r="Q11" s="1">
        <f>S10</f>
        <v>-130</v>
      </c>
      <c r="U11" s="4" t="s">
        <v>49</v>
      </c>
      <c r="V11" s="16">
        <v>0.8</v>
      </c>
      <c r="AB11" s="18" t="s">
        <v>67</v>
      </c>
      <c r="AC11" s="18" t="s">
        <v>81</v>
      </c>
    </row>
    <row r="12" spans="1:30">
      <c r="H12" s="1">
        <v>0</v>
      </c>
      <c r="I12" s="1">
        <f>MAX(M8,M16)</f>
        <v>60</v>
      </c>
      <c r="AB12" s="18" t="s">
        <v>68</v>
      </c>
      <c r="AC12" s="18" t="s">
        <v>82</v>
      </c>
    </row>
    <row r="13" spans="1:30">
      <c r="AB13" s="18" t="s">
        <v>69</v>
      </c>
      <c r="AC13" s="18" t="s">
        <v>83</v>
      </c>
    </row>
    <row r="14" spans="1:30">
      <c r="L14" s="1" t="s">
        <v>5</v>
      </c>
      <c r="V14" s="2" t="s">
        <v>47</v>
      </c>
      <c r="AB14" s="18" t="s">
        <v>70</v>
      </c>
      <c r="AC14" s="18" t="s">
        <v>84</v>
      </c>
    </row>
    <row r="15" spans="1:30">
      <c r="S15" s="1">
        <f>SUM(L16,H12,D19)</f>
        <v>60</v>
      </c>
      <c r="U15" s="7" t="s">
        <v>42</v>
      </c>
      <c r="V15" s="15" t="str">
        <f>IF(B29=1,"Yes","No")</f>
        <v>Yes</v>
      </c>
      <c r="AB15" s="18" t="s">
        <v>71</v>
      </c>
      <c r="AC15" s="18" t="s">
        <v>75</v>
      </c>
    </row>
    <row r="16" spans="1:30">
      <c r="L16" s="1">
        <f>RevenueIfSell</f>
        <v>90</v>
      </c>
      <c r="M16" s="1">
        <f>S15</f>
        <v>60</v>
      </c>
      <c r="AB16" s="18" t="s">
        <v>72</v>
      </c>
      <c r="AC16" s="18" t="s">
        <v>85</v>
      </c>
    </row>
    <row r="17" spans="1:32">
      <c r="D17" s="1" t="s">
        <v>33</v>
      </c>
      <c r="U17" s="4" t="s">
        <v>56</v>
      </c>
      <c r="W17" s="8" t="s">
        <v>57</v>
      </c>
      <c r="AB17" s="18" t="s">
        <v>73</v>
      </c>
      <c r="AC17" s="18" t="s">
        <v>87</v>
      </c>
    </row>
    <row r="18" spans="1:32">
      <c r="P18" s="1">
        <f>ProbOilGivenFSS</f>
        <v>0.50000000000000011</v>
      </c>
    </row>
    <row r="19" spans="1:32">
      <c r="D19" s="1">
        <f>-CostOfSurvey</f>
        <v>-30</v>
      </c>
      <c r="E19" s="1">
        <f>IF(ABS(1-SUM(H9,H24))&lt;=0.00001,SUM(H9*I12,H24*I27),NA())</f>
        <v>123</v>
      </c>
      <c r="P19" s="1" t="s">
        <v>2</v>
      </c>
      <c r="U19" s="15" t="str">
        <f>IF(F41=1,"Drill","Sell")</f>
        <v>Drill</v>
      </c>
      <c r="W19" s="15" t="str">
        <f>IF(J26=1,"Drill","Sell")</f>
        <v>Drill</v>
      </c>
      <c r="X19" s="9" t="s">
        <v>54</v>
      </c>
    </row>
    <row r="20" spans="1:32">
      <c r="S20" s="1">
        <f>SUM(P21,L23,H27,D19)</f>
        <v>670</v>
      </c>
      <c r="W20" s="15" t="str">
        <f>IF(J11=1,"Drill","Sell")</f>
        <v>Sell</v>
      </c>
      <c r="X20" s="9" t="s">
        <v>55</v>
      </c>
    </row>
    <row r="21" spans="1:32">
      <c r="L21" s="1" t="s">
        <v>3</v>
      </c>
      <c r="P21" s="1">
        <f>RevenueIfOil</f>
        <v>800</v>
      </c>
      <c r="Q21" s="1">
        <f>S20</f>
        <v>670</v>
      </c>
    </row>
    <row r="23" spans="1:32">
      <c r="L23" s="1">
        <f>-CostOfDrilling</f>
        <v>-100</v>
      </c>
      <c r="M23" s="1">
        <f>IF(ABS(1-SUM(P18,P23))&lt;=0.00001,SUM(P18*Q21,P23*Q26),NA())</f>
        <v>270.00000000000006</v>
      </c>
      <c r="P23" s="1">
        <f>ProbDryGivenFSS</f>
        <v>0.5</v>
      </c>
      <c r="V23" s="2"/>
      <c r="AE23" s="5"/>
      <c r="AF23" s="5"/>
    </row>
    <row r="24" spans="1:32">
      <c r="H24" s="1">
        <f>ProbFSS</f>
        <v>0.29999999999999993</v>
      </c>
      <c r="P24" s="1" t="s">
        <v>4</v>
      </c>
      <c r="V24" s="2" t="s">
        <v>88</v>
      </c>
      <c r="AE24" s="5"/>
      <c r="AF24" s="5"/>
    </row>
    <row r="25" spans="1:32">
      <c r="H25" s="1" t="s">
        <v>36</v>
      </c>
      <c r="S25" s="1">
        <f>SUM(P26,L23,H27,D19)</f>
        <v>-130</v>
      </c>
      <c r="U25" s="10"/>
      <c r="V25" s="2" t="s">
        <v>58</v>
      </c>
      <c r="AE25" s="5"/>
      <c r="AF25" s="5"/>
    </row>
    <row r="26" spans="1:32">
      <c r="J26" s="1">
        <f>IF(I27=M23,1,IF(I27=M31,2))</f>
        <v>1</v>
      </c>
      <c r="P26" s="1">
        <f>RevenueIfDry</f>
        <v>0</v>
      </c>
      <c r="Q26" s="1">
        <f>S25</f>
        <v>-130</v>
      </c>
      <c r="V26" s="14">
        <f>A30</f>
        <v>123</v>
      </c>
      <c r="AE26" s="5"/>
      <c r="AF26" s="5"/>
    </row>
    <row r="27" spans="1:32">
      <c r="H27" s="1">
        <v>0</v>
      </c>
      <c r="I27" s="1">
        <f>MAX(M23,M31)</f>
        <v>270.00000000000006</v>
      </c>
    </row>
    <row r="28" spans="1:32">
      <c r="A28" s="11"/>
    </row>
    <row r="29" spans="1:32" ht="13.5" thickBot="1">
      <c r="B29" s="1">
        <f>IF(A30=E19,1,IF(A30=E42,2))</f>
        <v>1</v>
      </c>
      <c r="L29" s="1" t="s">
        <v>5</v>
      </c>
    </row>
    <row r="30" spans="1:32" ht="13.5" thickTop="1">
      <c r="A30" s="1">
        <f>MAX(E19,E42)</f>
        <v>123</v>
      </c>
      <c r="S30" s="1">
        <f>SUM(L31,H27,D19)</f>
        <v>60</v>
      </c>
      <c r="U30" s="23" t="s">
        <v>50</v>
      </c>
      <c r="V30" s="24"/>
      <c r="W30" s="57" t="s">
        <v>39</v>
      </c>
      <c r="X30" s="48"/>
      <c r="Y30" s="48"/>
      <c r="Z30" s="48"/>
      <c r="AA30" s="58"/>
    </row>
    <row r="31" spans="1:32">
      <c r="L31" s="1">
        <f>RevenueIfSell</f>
        <v>90</v>
      </c>
      <c r="M31" s="1">
        <f>S30</f>
        <v>60</v>
      </c>
      <c r="U31" s="25" t="s">
        <v>31</v>
      </c>
      <c r="V31" s="12" t="s">
        <v>25</v>
      </c>
      <c r="W31" s="51" t="s">
        <v>43</v>
      </c>
      <c r="X31" s="52"/>
      <c r="Y31" s="52"/>
      <c r="Z31" s="52"/>
      <c r="AA31" s="53"/>
    </row>
    <row r="32" spans="1:32">
      <c r="U32" s="26" t="s">
        <v>32</v>
      </c>
      <c r="V32" s="13" t="s">
        <v>26</v>
      </c>
      <c r="W32" s="19" t="s">
        <v>40</v>
      </c>
      <c r="X32" s="19" t="s">
        <v>41</v>
      </c>
      <c r="Y32" s="19"/>
      <c r="Z32" s="19"/>
      <c r="AA32" s="27"/>
    </row>
    <row r="33" spans="4:27">
      <c r="L33" s="1">
        <f>PriorProbabilityOfOil</f>
        <v>0.25</v>
      </c>
      <c r="U33" s="25" t="s">
        <v>2</v>
      </c>
      <c r="V33" s="37">
        <f>PriorProbabilityOfOil</f>
        <v>0.25</v>
      </c>
      <c r="W33" s="38">
        <f>ProbFSSGivenOil</f>
        <v>0.6</v>
      </c>
      <c r="X33" s="38">
        <f>1-ProbFSSGivenOil</f>
        <v>0.4</v>
      </c>
      <c r="Y33" s="20"/>
      <c r="Z33" s="20"/>
      <c r="AA33" s="28"/>
    </row>
    <row r="34" spans="4:27" ht="13.5" thickBot="1">
      <c r="L34" s="1" t="s">
        <v>2</v>
      </c>
      <c r="U34" s="29" t="s">
        <v>4</v>
      </c>
      <c r="V34" s="39">
        <f>1-PriorProbabilityOfOil</f>
        <v>0.75</v>
      </c>
      <c r="W34" s="40">
        <f>1-ProbUSSGivenDry</f>
        <v>0.19999999999999996</v>
      </c>
      <c r="X34" s="40">
        <f>ProbUSSGivenDry</f>
        <v>0.8</v>
      </c>
      <c r="Y34" s="30"/>
      <c r="Z34" s="30"/>
      <c r="AA34" s="31"/>
    </row>
    <row r="35" spans="4:27" ht="13.5" thickTop="1">
      <c r="S35" s="1">
        <f>SUM(L36,H38,D42)</f>
        <v>700</v>
      </c>
    </row>
    <row r="36" spans="4:27" ht="13.5" thickBot="1">
      <c r="H36" s="1" t="s">
        <v>3</v>
      </c>
      <c r="L36" s="1">
        <f>RevenueIfOil</f>
        <v>800</v>
      </c>
      <c r="M36" s="1">
        <f>S35</f>
        <v>700</v>
      </c>
      <c r="U36" s="21"/>
      <c r="V36" s="21"/>
      <c r="W36" s="21"/>
      <c r="X36" s="21"/>
      <c r="Y36" s="21"/>
      <c r="Z36" s="21"/>
      <c r="AA36" s="21"/>
    </row>
    <row r="37" spans="4:27" ht="13.5" thickTop="1">
      <c r="U37" s="32" t="s">
        <v>51</v>
      </c>
      <c r="V37" s="43"/>
      <c r="W37" s="48" t="s">
        <v>45</v>
      </c>
      <c r="X37" s="49"/>
      <c r="Y37" s="49"/>
      <c r="Z37" s="49"/>
      <c r="AA37" s="50"/>
    </row>
    <row r="38" spans="4:27">
      <c r="H38" s="1">
        <f>-CostOfDrilling</f>
        <v>-100</v>
      </c>
      <c r="I38" s="1">
        <f>IF(ABS(1-SUM(L33,L38))&lt;=0.00001,SUM(L33*M36,L38*M41),NA())</f>
        <v>100</v>
      </c>
      <c r="L38" s="1">
        <f>1-PriorProbabilityOfOil</f>
        <v>0.75</v>
      </c>
      <c r="U38" s="44" t="s">
        <v>52</v>
      </c>
      <c r="V38" s="13"/>
      <c r="W38" s="54" t="s">
        <v>53</v>
      </c>
      <c r="X38" s="55"/>
      <c r="Y38" s="55"/>
      <c r="Z38" s="55"/>
      <c r="AA38" s="56"/>
    </row>
    <row r="39" spans="4:27">
      <c r="L39" s="1" t="s">
        <v>4</v>
      </c>
      <c r="U39" s="46" t="s">
        <v>43</v>
      </c>
      <c r="V39" s="47" t="s">
        <v>44</v>
      </c>
      <c r="W39" s="34" t="str">
        <f>IF(U33="","",U33)</f>
        <v>Oil</v>
      </c>
      <c r="X39" s="34" t="str">
        <f>IF(U34="","",U34)</f>
        <v>Dry</v>
      </c>
      <c r="Y39" s="34"/>
      <c r="Z39" s="34"/>
      <c r="AA39" s="35"/>
    </row>
    <row r="40" spans="4:27">
      <c r="D40" s="1" t="s">
        <v>34</v>
      </c>
      <c r="S40" s="1">
        <f>SUM(L41,H38,D42)</f>
        <v>-100</v>
      </c>
      <c r="U40" s="33" t="str">
        <f>IF(W32="","",W32)</f>
        <v>FSS</v>
      </c>
      <c r="V40" s="45">
        <f>IF(W33="","",SUMPRODUCT(V33:V34,W33:W34))</f>
        <v>0.29999999999999993</v>
      </c>
      <c r="W40" s="41">
        <f>IF(W33="","",V33*W33/SUMPRODUCT(V33:V34,W33:W34))</f>
        <v>0.50000000000000011</v>
      </c>
      <c r="X40" s="41">
        <f>IF(W34="","",V34*W34/SUMPRODUCT(V33:V34,W33:W34))</f>
        <v>0.5</v>
      </c>
      <c r="Y40" s="20"/>
      <c r="Z40" s="20"/>
      <c r="AA40" s="28"/>
    </row>
    <row r="41" spans="4:27" ht="13.5" thickBot="1">
      <c r="F41" s="1">
        <f>IF(E42=I38,1,IF(E42=I46,2))</f>
        <v>1</v>
      </c>
      <c r="L41" s="1">
        <f>RevenueIfDry</f>
        <v>0</v>
      </c>
      <c r="M41" s="1">
        <f>S40</f>
        <v>-100</v>
      </c>
      <c r="U41" s="36" t="str">
        <f>IF(X32="","",X32)</f>
        <v>USS</v>
      </c>
      <c r="V41" s="42">
        <f>IF(X33="","",SUMPRODUCT(V33:V34,X33:X34))</f>
        <v>0.70000000000000007</v>
      </c>
      <c r="W41" s="42">
        <f>IF(X33="","",V33*X33/SUMPRODUCT(V33:V34,X33:X34))</f>
        <v>0.14285714285714285</v>
      </c>
      <c r="X41" s="42">
        <f>IF(X34="","",V34*X34/SUMPRODUCT(V33:V34,X33:X34))</f>
        <v>0.85714285714285721</v>
      </c>
      <c r="Y41" s="30"/>
      <c r="Z41" s="30"/>
      <c r="AA41" s="31"/>
    </row>
    <row r="42" spans="4:27" ht="13.5" thickTop="1">
      <c r="D42" s="1">
        <v>0</v>
      </c>
      <c r="E42" s="1">
        <f>MAX(I38,I46)</f>
        <v>100</v>
      </c>
    </row>
    <row r="43" spans="4:27">
      <c r="U43" s="22"/>
      <c r="V43" s="22"/>
      <c r="W43" s="22"/>
      <c r="X43" s="22"/>
      <c r="Y43" s="22"/>
      <c r="Z43" s="22"/>
      <c r="AA43" s="22"/>
    </row>
    <row r="44" spans="4:27">
      <c r="H44" s="1" t="s">
        <v>5</v>
      </c>
    </row>
    <row r="45" spans="4:27">
      <c r="S45" s="1">
        <f>SUM(H46,D42)</f>
        <v>90</v>
      </c>
    </row>
    <row r="46" spans="4:27">
      <c r="H46" s="1">
        <f>RevenueIfSell</f>
        <v>90</v>
      </c>
      <c r="I46" s="1">
        <f>S45</f>
        <v>90</v>
      </c>
    </row>
    <row r="1000" spans="189:204">
      <c r="GH1000" s="1" t="s">
        <v>6</v>
      </c>
      <c r="GI1000" s="1" t="s">
        <v>7</v>
      </c>
      <c r="GJ1000" s="1" t="s">
        <v>8</v>
      </c>
      <c r="GK1000" s="1" t="s">
        <v>9</v>
      </c>
      <c r="GL1000" s="1" t="s">
        <v>10</v>
      </c>
      <c r="GM1000" s="1" t="s">
        <v>11</v>
      </c>
      <c r="GN1000" s="1" t="s">
        <v>12</v>
      </c>
      <c r="GO1000" s="1" t="s">
        <v>13</v>
      </c>
      <c r="GP1000" s="1" t="s">
        <v>14</v>
      </c>
      <c r="GQ1000" s="1" t="s">
        <v>15</v>
      </c>
      <c r="GR1000" s="1" t="s">
        <v>16</v>
      </c>
      <c r="GS1000" s="1" t="s">
        <v>17</v>
      </c>
      <c r="GT1000" s="1" t="s">
        <v>18</v>
      </c>
      <c r="GU1000" s="1" t="s">
        <v>19</v>
      </c>
      <c r="GV1000" s="1" t="s">
        <v>20</v>
      </c>
    </row>
    <row r="1001" spans="189:204">
      <c r="GG1001" s="1">
        <v>0</v>
      </c>
      <c r="GH1001" s="1">
        <v>0</v>
      </c>
      <c r="GI1001" s="1" t="s">
        <v>21</v>
      </c>
      <c r="GJ1001" s="1">
        <v>0</v>
      </c>
      <c r="GK1001" s="1">
        <v>0</v>
      </c>
      <c r="GL1001" s="1">
        <v>0</v>
      </c>
      <c r="GM1001" s="1" t="s">
        <v>22</v>
      </c>
      <c r="GN1001" s="1">
        <v>2</v>
      </c>
      <c r="GO1001" s="1">
        <v>1</v>
      </c>
      <c r="GP1001" s="1">
        <v>2</v>
      </c>
      <c r="GQ1001" s="1">
        <v>0</v>
      </c>
      <c r="GR1001" s="1">
        <v>0</v>
      </c>
      <c r="GS1001" s="1">
        <v>0</v>
      </c>
      <c r="GT1001" s="1">
        <v>26</v>
      </c>
      <c r="GU1001" s="1">
        <v>1</v>
      </c>
      <c r="GV1001" s="1" t="b">
        <v>1</v>
      </c>
    </row>
    <row r="1002" spans="189:204">
      <c r="GG1002" s="1">
        <v>0</v>
      </c>
      <c r="GH1002" s="1">
        <v>1</v>
      </c>
      <c r="GK1002" s="1">
        <v>0</v>
      </c>
      <c r="GL1002" s="1">
        <v>0</v>
      </c>
      <c r="GM1002" s="1" t="s">
        <v>23</v>
      </c>
      <c r="GN1002" s="1">
        <v>2</v>
      </c>
      <c r="GO1002" s="1">
        <v>3</v>
      </c>
      <c r="GP1002" s="1">
        <v>4</v>
      </c>
      <c r="GQ1002" s="1">
        <v>0</v>
      </c>
      <c r="GR1002" s="1">
        <v>0</v>
      </c>
      <c r="GS1002" s="1">
        <v>0</v>
      </c>
      <c r="GT1002" s="1">
        <v>15</v>
      </c>
      <c r="GU1002" s="1">
        <v>5</v>
      </c>
      <c r="GV1002" s="1" t="b">
        <v>1</v>
      </c>
    </row>
    <row r="1003" spans="189:204">
      <c r="GG1003" s="1">
        <v>0</v>
      </c>
      <c r="GH1003" s="1">
        <v>2</v>
      </c>
      <c r="GK1003" s="1">
        <v>0</v>
      </c>
      <c r="GL1003" s="1">
        <v>0</v>
      </c>
      <c r="GM1003" s="1" t="s">
        <v>22</v>
      </c>
      <c r="GN1003" s="1">
        <v>2</v>
      </c>
      <c r="GO1003" s="1">
        <v>5</v>
      </c>
      <c r="GP1003" s="1">
        <v>6</v>
      </c>
      <c r="GQ1003" s="1">
        <v>0</v>
      </c>
      <c r="GR1003" s="1">
        <v>0</v>
      </c>
      <c r="GS1003" s="1">
        <v>0</v>
      </c>
      <c r="GT1003" s="1">
        <v>38</v>
      </c>
      <c r="GU1003" s="1">
        <v>5</v>
      </c>
      <c r="GV1003" s="1" t="b">
        <v>1</v>
      </c>
    </row>
    <row r="1004" spans="189:204">
      <c r="GG1004" s="1">
        <v>4</v>
      </c>
      <c r="GH1004" s="1">
        <v>3</v>
      </c>
      <c r="GL1004" s="1">
        <v>1</v>
      </c>
      <c r="GM1004" s="1" t="s">
        <v>22</v>
      </c>
      <c r="GN1004" s="1">
        <v>2</v>
      </c>
      <c r="GO1004" s="1">
        <v>9</v>
      </c>
      <c r="GP1004" s="1">
        <v>10</v>
      </c>
      <c r="GQ1004" s="1">
        <v>0</v>
      </c>
      <c r="GR1004" s="1">
        <v>0</v>
      </c>
      <c r="GS1004" s="1">
        <v>0</v>
      </c>
      <c r="GT1004" s="1">
        <v>8</v>
      </c>
      <c r="GU1004" s="1">
        <v>9</v>
      </c>
      <c r="GV1004" s="1" t="b">
        <v>1</v>
      </c>
    </row>
    <row r="1005" spans="189:204">
      <c r="GG1005" s="1">
        <v>0</v>
      </c>
      <c r="GH1005" s="1">
        <v>4</v>
      </c>
      <c r="GL1005" s="1">
        <v>1</v>
      </c>
      <c r="GM1005" s="1" t="s">
        <v>22</v>
      </c>
      <c r="GN1005" s="1">
        <v>2</v>
      </c>
      <c r="GO1005" s="1">
        <v>13</v>
      </c>
      <c r="GP1005" s="1">
        <v>14</v>
      </c>
      <c r="GQ1005" s="1">
        <v>0</v>
      </c>
      <c r="GR1005" s="1">
        <v>0</v>
      </c>
      <c r="GS1005" s="1">
        <v>0</v>
      </c>
      <c r="GT1005" s="1">
        <v>23</v>
      </c>
      <c r="GU1005" s="1">
        <v>9</v>
      </c>
      <c r="GV1005" s="1" t="b">
        <v>1</v>
      </c>
    </row>
    <row r="1006" spans="189:204">
      <c r="GG1006" s="1">
        <v>0</v>
      </c>
      <c r="GH1006" s="1">
        <v>5</v>
      </c>
      <c r="GK1006" s="1">
        <v>0</v>
      </c>
      <c r="GL1006" s="1">
        <v>2</v>
      </c>
      <c r="GM1006" s="1" t="s">
        <v>23</v>
      </c>
      <c r="GN1006" s="1">
        <v>2</v>
      </c>
      <c r="GO1006" s="1">
        <v>7</v>
      </c>
      <c r="GP1006" s="1">
        <v>8</v>
      </c>
      <c r="GQ1006" s="1">
        <v>0</v>
      </c>
      <c r="GR1006" s="1">
        <v>0</v>
      </c>
      <c r="GS1006" s="1">
        <v>0</v>
      </c>
      <c r="GT1006" s="1">
        <v>34</v>
      </c>
      <c r="GU1006" s="1">
        <v>9</v>
      </c>
      <c r="GV1006" s="1" t="b">
        <v>1</v>
      </c>
    </row>
    <row r="1007" spans="189:204">
      <c r="GG1007" s="1">
        <v>0</v>
      </c>
      <c r="GH1007" s="1">
        <v>6</v>
      </c>
      <c r="GK1007" s="1">
        <v>0</v>
      </c>
      <c r="GL1007" s="1">
        <v>2</v>
      </c>
      <c r="GM1007" s="1" t="s">
        <v>24</v>
      </c>
      <c r="GN1007" s="1">
        <v>0</v>
      </c>
      <c r="GO1007" s="1">
        <v>0</v>
      </c>
      <c r="GP1007" s="1">
        <v>0</v>
      </c>
      <c r="GQ1007" s="1">
        <v>0</v>
      </c>
      <c r="GR1007" s="1">
        <v>0</v>
      </c>
      <c r="GS1007" s="1">
        <v>0</v>
      </c>
      <c r="GT1007" s="1">
        <v>42</v>
      </c>
      <c r="GU1007" s="1">
        <v>9</v>
      </c>
      <c r="GV1007" s="1" t="b">
        <v>1</v>
      </c>
    </row>
    <row r="1008" spans="189:204">
      <c r="GG1008" s="1">
        <v>0</v>
      </c>
      <c r="GH1008" s="1">
        <v>7</v>
      </c>
      <c r="GL1008" s="1">
        <v>5</v>
      </c>
      <c r="GM1008" s="1" t="s">
        <v>24</v>
      </c>
      <c r="GN1008" s="1">
        <v>0</v>
      </c>
      <c r="GO1008" s="1">
        <v>0</v>
      </c>
      <c r="GP1008" s="1">
        <v>0</v>
      </c>
      <c r="GQ1008" s="1">
        <v>0</v>
      </c>
      <c r="GR1008" s="1">
        <v>0</v>
      </c>
      <c r="GS1008" s="1">
        <v>0</v>
      </c>
      <c r="GT1008" s="1">
        <v>32</v>
      </c>
      <c r="GU1008" s="1">
        <v>13</v>
      </c>
      <c r="GV1008" s="1" t="b">
        <v>1</v>
      </c>
    </row>
    <row r="1009" spans="189:204">
      <c r="GG1009" s="1">
        <v>0</v>
      </c>
      <c r="GH1009" s="1">
        <v>8</v>
      </c>
      <c r="GL1009" s="1">
        <v>5</v>
      </c>
      <c r="GM1009" s="1" t="s">
        <v>24</v>
      </c>
      <c r="GN1009" s="1">
        <v>0</v>
      </c>
      <c r="GO1009" s="1">
        <v>0</v>
      </c>
      <c r="GP1009" s="1">
        <v>0</v>
      </c>
      <c r="GQ1009" s="1">
        <v>0</v>
      </c>
      <c r="GR1009" s="1">
        <v>0</v>
      </c>
      <c r="GS1009" s="1">
        <v>0</v>
      </c>
      <c r="GT1009" s="1">
        <v>37</v>
      </c>
      <c r="GU1009" s="1">
        <v>13</v>
      </c>
      <c r="GV1009" s="1" t="b">
        <v>1</v>
      </c>
    </row>
    <row r="1010" spans="189:204">
      <c r="GG1010" s="1">
        <v>13</v>
      </c>
      <c r="GH1010" s="1">
        <v>9</v>
      </c>
      <c r="GK1010" s="1">
        <v>0</v>
      </c>
      <c r="GL1010" s="1">
        <v>3</v>
      </c>
      <c r="GM1010" s="1" t="s">
        <v>23</v>
      </c>
      <c r="GN1010" s="1">
        <v>2</v>
      </c>
      <c r="GO1010" s="1">
        <v>11</v>
      </c>
      <c r="GP1010" s="1">
        <v>12</v>
      </c>
      <c r="GQ1010" s="1">
        <v>0</v>
      </c>
      <c r="GR1010" s="1">
        <v>0</v>
      </c>
      <c r="GS1010" s="1">
        <v>0</v>
      </c>
      <c r="GT1010" s="1">
        <v>4</v>
      </c>
      <c r="GU1010" s="1">
        <v>13</v>
      </c>
      <c r="GV1010" s="1" t="b">
        <v>1</v>
      </c>
    </row>
    <row r="1011" spans="189:204">
      <c r="GG1011" s="1">
        <v>14</v>
      </c>
      <c r="GH1011" s="1">
        <v>10</v>
      </c>
      <c r="GK1011" s="1">
        <v>0</v>
      </c>
      <c r="GL1011" s="1">
        <v>3</v>
      </c>
      <c r="GM1011" s="1" t="s">
        <v>24</v>
      </c>
      <c r="GN1011" s="1">
        <v>0</v>
      </c>
      <c r="GO1011" s="1">
        <v>0</v>
      </c>
      <c r="GP1011" s="1">
        <v>0</v>
      </c>
      <c r="GQ1011" s="1">
        <v>0</v>
      </c>
      <c r="GR1011" s="1">
        <v>0</v>
      </c>
      <c r="GS1011" s="1">
        <v>0</v>
      </c>
      <c r="GT1011" s="1">
        <v>12</v>
      </c>
      <c r="GU1011" s="1">
        <v>13</v>
      </c>
      <c r="GV1011" s="1" t="b">
        <v>1</v>
      </c>
    </row>
    <row r="1012" spans="189:204">
      <c r="GG1012" s="1">
        <v>15</v>
      </c>
      <c r="GH1012" s="1">
        <v>11</v>
      </c>
      <c r="GL1012" s="1">
        <v>9</v>
      </c>
      <c r="GM1012" s="1" t="s">
        <v>24</v>
      </c>
      <c r="GN1012" s="1">
        <v>0</v>
      </c>
      <c r="GO1012" s="1">
        <v>0</v>
      </c>
      <c r="GP1012" s="1">
        <v>0</v>
      </c>
      <c r="GQ1012" s="1">
        <v>0</v>
      </c>
      <c r="GR1012" s="1">
        <v>0</v>
      </c>
      <c r="GS1012" s="1">
        <v>0</v>
      </c>
      <c r="GT1012" s="1">
        <v>2</v>
      </c>
      <c r="GU1012" s="1">
        <v>17</v>
      </c>
      <c r="GV1012" s="1" t="b">
        <v>1</v>
      </c>
    </row>
    <row r="1013" spans="189:204">
      <c r="GG1013" s="1">
        <v>16</v>
      </c>
      <c r="GH1013" s="1">
        <v>12</v>
      </c>
      <c r="GL1013" s="1">
        <v>9</v>
      </c>
      <c r="GM1013" s="1" t="s">
        <v>24</v>
      </c>
      <c r="GN1013" s="1">
        <v>0</v>
      </c>
      <c r="GO1013" s="1">
        <v>0</v>
      </c>
      <c r="GP1013" s="1">
        <v>0</v>
      </c>
      <c r="GQ1013" s="1">
        <v>0</v>
      </c>
      <c r="GR1013" s="1">
        <v>0</v>
      </c>
      <c r="GS1013" s="1">
        <v>0</v>
      </c>
      <c r="GT1013" s="1">
        <v>7</v>
      </c>
      <c r="GU1013" s="1">
        <v>17</v>
      </c>
      <c r="GV1013" s="1" t="b">
        <v>1</v>
      </c>
    </row>
    <row r="1014" spans="189:204">
      <c r="GH1014" s="1">
        <v>13</v>
      </c>
      <c r="GK1014" s="1">
        <v>0</v>
      </c>
      <c r="GL1014" s="1">
        <v>4</v>
      </c>
      <c r="GM1014" s="1" t="s">
        <v>23</v>
      </c>
      <c r="GN1014" s="1">
        <v>2</v>
      </c>
      <c r="GO1014" s="1">
        <v>15</v>
      </c>
      <c r="GP1014" s="1">
        <v>16</v>
      </c>
      <c r="GQ1014" s="1">
        <v>0</v>
      </c>
      <c r="GR1014" s="1">
        <v>0</v>
      </c>
      <c r="GS1014" s="1">
        <v>0</v>
      </c>
      <c r="GT1014" s="1">
        <v>19</v>
      </c>
      <c r="GU1014" s="1">
        <v>13</v>
      </c>
      <c r="GV1014" s="1" t="b">
        <v>1</v>
      </c>
    </row>
    <row r="1015" spans="189:204">
      <c r="GH1015" s="1">
        <v>14</v>
      </c>
      <c r="GK1015" s="1">
        <v>0</v>
      </c>
      <c r="GL1015" s="1">
        <v>4</v>
      </c>
      <c r="GM1015" s="1" t="s">
        <v>24</v>
      </c>
      <c r="GN1015" s="1">
        <v>0</v>
      </c>
      <c r="GO1015" s="1">
        <v>0</v>
      </c>
      <c r="GP1015" s="1">
        <v>0</v>
      </c>
      <c r="GQ1015" s="1">
        <v>0</v>
      </c>
      <c r="GR1015" s="1">
        <v>0</v>
      </c>
      <c r="GS1015" s="1">
        <v>0</v>
      </c>
      <c r="GT1015" s="1">
        <v>27</v>
      </c>
      <c r="GU1015" s="1">
        <v>13</v>
      </c>
      <c r="GV1015" s="1" t="b">
        <v>1</v>
      </c>
    </row>
    <row r="1016" spans="189:204">
      <c r="GH1016" s="1">
        <v>15</v>
      </c>
      <c r="GL1016" s="1">
        <v>13</v>
      </c>
      <c r="GM1016" s="1" t="s">
        <v>24</v>
      </c>
      <c r="GN1016" s="1">
        <v>0</v>
      </c>
      <c r="GO1016" s="1">
        <v>0</v>
      </c>
      <c r="GP1016" s="1">
        <v>0</v>
      </c>
      <c r="GQ1016" s="1">
        <v>0</v>
      </c>
      <c r="GR1016" s="1">
        <v>0</v>
      </c>
      <c r="GS1016" s="1">
        <v>0</v>
      </c>
      <c r="GT1016" s="1">
        <v>17</v>
      </c>
      <c r="GU1016" s="1">
        <v>17</v>
      </c>
      <c r="GV1016" s="1" t="b">
        <v>1</v>
      </c>
    </row>
    <row r="1017" spans="189:204">
      <c r="GH1017" s="1">
        <v>16</v>
      </c>
      <c r="GL1017" s="1">
        <v>13</v>
      </c>
      <c r="GM1017" s="1" t="s">
        <v>24</v>
      </c>
      <c r="GN1017" s="1">
        <v>0</v>
      </c>
      <c r="GO1017" s="1">
        <v>0</v>
      </c>
      <c r="GP1017" s="1">
        <v>0</v>
      </c>
      <c r="GQ1017" s="1">
        <v>0</v>
      </c>
      <c r="GR1017" s="1">
        <v>0</v>
      </c>
      <c r="GS1017" s="1">
        <v>0</v>
      </c>
      <c r="GT1017" s="1">
        <v>22</v>
      </c>
      <c r="GU1017" s="1">
        <v>17</v>
      </c>
      <c r="GV1017" s="1" t="b">
        <v>1</v>
      </c>
    </row>
  </sheetData>
  <mergeCells count="4">
    <mergeCell ref="W37:AA37"/>
    <mergeCell ref="W31:AA31"/>
    <mergeCell ref="W38:AA38"/>
    <mergeCell ref="W30:AA30"/>
  </mergeCells>
  <phoneticPr fontId="3"/>
  <printOptions headings="1" gridLines="1"/>
  <pageMargins left="0.75" right="0.75" top="1" bottom="1" header="0.5" footer="0.5"/>
  <pageSetup scale="81" orientation="landscape" horizontalDpi="4294967292" verticalDpi="4294967292" r:id="rId1"/>
  <headerFooter alignWithMargins="0"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Goferbroke Tree</vt:lpstr>
      <vt:lpstr>CostOfDrilling</vt:lpstr>
      <vt:lpstr>CostOfSurvey</vt:lpstr>
      <vt:lpstr>'Goferbroke Tree'!Print_Area</vt:lpstr>
      <vt:lpstr>PriorProbabilityOfOil</vt:lpstr>
      <vt:lpstr>ProbDryGivenFSS</vt:lpstr>
      <vt:lpstr>ProbDryGivenUSS</vt:lpstr>
      <vt:lpstr>ProbFSS</vt:lpstr>
      <vt:lpstr>ProbFSSGivenOil</vt:lpstr>
      <vt:lpstr>ProbOilGivenFSS</vt:lpstr>
      <vt:lpstr>ProbOilGivenUSS</vt:lpstr>
      <vt:lpstr>ProbUSS</vt:lpstr>
      <vt:lpstr>ProbUSSGivenDry</vt:lpstr>
      <vt:lpstr>RevenueIfDry</vt:lpstr>
      <vt:lpstr>RevenueIfOil</vt:lpstr>
      <vt:lpstr>RevenueIfSell</vt:lpstr>
      <vt:lpstr>'Goferbroke Tree'!TreeData</vt:lpstr>
      <vt:lpstr>'Goferbroke Tree'!TreeDiagBase</vt:lpstr>
      <vt:lpstr>'Goferbroke Tree'!TreeDiagram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Hillier</dc:creator>
  <cp:lastModifiedBy>Thomas</cp:lastModifiedBy>
  <cp:lastPrinted>2003-11-26T01:07:22Z</cp:lastPrinted>
  <dcterms:created xsi:type="dcterms:W3CDTF">1998-02-10T22:09:10Z</dcterms:created>
  <dcterms:modified xsi:type="dcterms:W3CDTF">2008-04-09T19:38:26Z</dcterms:modified>
</cp:coreProperties>
</file>