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1370" windowHeight="9300"/>
  </bookViews>
  <sheets>
    <sheet name="Sheet1" sheetId="1" r:id="rId1"/>
  </sheets>
  <definedNames>
    <definedName name="AcceptCost">Sheet1!$X$14</definedName>
    <definedName name="input">{"200";"-1000";"0";"0";"0";"0"}</definedName>
    <definedName name="MinimizeCosts" localSheetId="0">FALSE</definedName>
    <definedName name="NoTestCost">Sheet1!$X$17</definedName>
    <definedName name="perc">{"0.5","0.6","0.7","0.8","0.9","1","1.1","1.2","1.3","1.4","1.5"}</definedName>
    <definedName name="_xlnm.Print_Area" localSheetId="0">Sheet1!TreeDiagram</definedName>
    <definedName name="ProbPass_Satis">Sheet1!$X$19</definedName>
    <definedName name="ProbPass_Unsat">Sheet1!$X$20</definedName>
    <definedName name="ProbSatis">Sheet1!$X$18</definedName>
    <definedName name="ProbSatis_Fail">Sheet1!$W$43</definedName>
    <definedName name="ProbSatis_Pass">Sheet1!$W$42</definedName>
    <definedName name="ProbUnsat_Fail">Sheet1!$X$43</definedName>
    <definedName name="ProbUnsat_Pass">Sheet1!$X$42</definedName>
    <definedName name="RejectCosts">Sheet1!$X$15</definedName>
    <definedName name="SatisPayoff">Sheet1!$X$12</definedName>
    <definedName name="TestCost">Sheet1!$X$16</definedName>
    <definedName name="TreeData" localSheetId="0">Sheet1!$GH$1001:$GV$1015</definedName>
    <definedName name="TreeDiagBase" localSheetId="0">Sheet1!$A$2</definedName>
    <definedName name="TreeDiagram" localSheetId="0">Sheet1!$A$2:$S$40</definedName>
    <definedName name="Unsatpayoff">Sheet1!$X$13</definedName>
    <definedName name="UseExpUtility" localSheetId="0">FALSE</definedName>
  </definedNames>
  <calcPr calcId="124519" calcMode="manual"/>
</workbook>
</file>

<file path=xl/calcChain.xml><?xml version="1.0" encoding="utf-8"?>
<calcChain xmlns="http://schemas.openxmlformats.org/spreadsheetml/2006/main">
  <c r="V33" i="1"/>
  <c r="V34"/>
  <c r="H37" s="1"/>
  <c r="P20"/>
  <c r="S19" s="1"/>
  <c r="Q20" s="1"/>
  <c r="L22"/>
  <c r="D18"/>
  <c r="P25"/>
  <c r="S24"/>
  <c r="Q25" s="1"/>
  <c r="L30"/>
  <c r="S29"/>
  <c r="M30" s="1"/>
  <c r="P5"/>
  <c r="L7"/>
  <c r="S4"/>
  <c r="Q5" s="1"/>
  <c r="P10"/>
  <c r="S9" s="1"/>
  <c r="Q10" s="1"/>
  <c r="L15"/>
  <c r="S14" s="1"/>
  <c r="M15" s="1"/>
  <c r="H40"/>
  <c r="H35"/>
  <c r="H32"/>
  <c r="H38"/>
  <c r="H33"/>
  <c r="D37"/>
  <c r="S39"/>
  <c r="I40" s="1"/>
  <c r="S34"/>
  <c r="I35" s="1"/>
  <c r="D35"/>
  <c r="L28"/>
  <c r="W33"/>
  <c r="V42" s="1"/>
  <c r="X33"/>
  <c r="V43" s="1"/>
  <c r="H23" s="1"/>
  <c r="W34"/>
  <c r="X34"/>
  <c r="X43" s="1"/>
  <c r="P22" s="1"/>
  <c r="H24"/>
  <c r="P23"/>
  <c r="L20"/>
  <c r="P18"/>
  <c r="D16"/>
  <c r="L13"/>
  <c r="H9"/>
  <c r="P8"/>
  <c r="L5"/>
  <c r="P3"/>
  <c r="U43"/>
  <c r="U42"/>
  <c r="X41"/>
  <c r="W41"/>
  <c r="U34"/>
  <c r="U33"/>
  <c r="X32"/>
  <c r="W32"/>
  <c r="V25"/>
  <c r="V24"/>
  <c r="X23"/>
  <c r="W23"/>
  <c r="W24"/>
  <c r="V37" s="1"/>
  <c r="X24"/>
  <c r="W28"/>
  <c r="Y44"/>
  <c r="X44"/>
  <c r="W44"/>
  <c r="V44"/>
  <c r="Y43"/>
  <c r="Y42"/>
  <c r="W42" l="1"/>
  <c r="P2" s="1"/>
  <c r="M7" s="1"/>
  <c r="I11" s="1"/>
  <c r="J10" s="1"/>
  <c r="X42"/>
  <c r="P7" s="1"/>
  <c r="H8"/>
  <c r="E37"/>
  <c r="W43"/>
  <c r="P17" s="1"/>
  <c r="M22" s="1"/>
  <c r="I26" s="1"/>
  <c r="J25" s="1"/>
  <c r="Z57" s="1"/>
  <c r="Z56" l="1"/>
  <c r="X56"/>
  <c r="E18"/>
  <c r="A27" l="1"/>
  <c r="V46"/>
  <c r="B26" l="1"/>
  <c r="Y52" s="1"/>
  <c r="Y49"/>
</calcChain>
</file>

<file path=xl/sharedStrings.xml><?xml version="1.0" encoding="utf-8"?>
<sst xmlns="http://schemas.openxmlformats.org/spreadsheetml/2006/main" count="153" uniqueCount="98">
  <si>
    <t>ID</t>
  </si>
  <si>
    <t>Name</t>
  </si>
  <si>
    <t>Value</t>
  </si>
  <si>
    <t>Prob</t>
  </si>
  <si>
    <t>Pred</t>
  </si>
  <si>
    <t>Kind</t>
  </si>
  <si>
    <t>NS</t>
  </si>
  <si>
    <t>S1</t>
  </si>
  <si>
    <t>S2</t>
  </si>
  <si>
    <t>S3</t>
  </si>
  <si>
    <t>S4</t>
  </si>
  <si>
    <t>S5</t>
  </si>
  <si>
    <t>Row</t>
  </si>
  <si>
    <t>Col</t>
  </si>
  <si>
    <t>Mark</t>
  </si>
  <si>
    <t>TreePlan</t>
  </si>
  <si>
    <t>D</t>
  </si>
  <si>
    <t>T</t>
  </si>
  <si>
    <t>Test</t>
  </si>
  <si>
    <t>No Test</t>
  </si>
  <si>
    <t>E</t>
  </si>
  <si>
    <t>Pass</t>
  </si>
  <si>
    <t>Fail</t>
  </si>
  <si>
    <t>Accept</t>
  </si>
  <si>
    <t>Reject</t>
  </si>
  <si>
    <t>Data:</t>
  </si>
  <si>
    <t>Satisfactory</t>
  </si>
  <si>
    <t>Unsatisfactory</t>
  </si>
  <si>
    <t>SatisPayoff</t>
  </si>
  <si>
    <t>Unsatpayoff</t>
  </si>
  <si>
    <t>TestCost</t>
  </si>
  <si>
    <t>ProbSatis</t>
  </si>
  <si>
    <t>ProbPass|Satis</t>
  </si>
  <si>
    <t>ProbPass|Unsat</t>
  </si>
  <si>
    <t>Finding</t>
  </si>
  <si>
    <t>P(Finding)</t>
  </si>
  <si>
    <t>State</t>
  </si>
  <si>
    <t xml:space="preserve">           P(State|Finding)</t>
  </si>
  <si>
    <t>P(State)</t>
  </si>
  <si>
    <t>Proirs:</t>
  </si>
  <si>
    <t xml:space="preserve">           P(Finding|State)</t>
  </si>
  <si>
    <t>Posteriors:</t>
  </si>
  <si>
    <t>Range Name</t>
  </si>
  <si>
    <t>Cell</t>
  </si>
  <si>
    <t>UnsatPayoff</t>
  </si>
  <si>
    <t>ProbPass_Satis</t>
  </si>
  <si>
    <t>ProbPass_Unsat</t>
  </si>
  <si>
    <t>Fruit box has ~30% good fruit.</t>
  </si>
  <si>
    <t>Fruit box has ~80% good fruit.</t>
  </si>
  <si>
    <t>Sample a fruit from box.</t>
  </si>
  <si>
    <t>Don't test the box.</t>
  </si>
  <si>
    <t>Sampled fruit is ok.</t>
  </si>
  <si>
    <t>Sampled fruit is not ok.</t>
  </si>
  <si>
    <t>Buy the box.</t>
  </si>
  <si>
    <t>Don't buy the box.</t>
  </si>
  <si>
    <t>W31</t>
  </si>
  <si>
    <t>W32</t>
  </si>
  <si>
    <t>ProbUnsat</t>
  </si>
  <si>
    <t>W23</t>
  </si>
  <si>
    <t>ProbFail_Satis</t>
  </si>
  <si>
    <t>Y22</t>
  </si>
  <si>
    <t>Y23</t>
  </si>
  <si>
    <t>ProbsFail</t>
  </si>
  <si>
    <t>ProbFail_Unsat</t>
  </si>
  <si>
    <t>ProbPas</t>
  </si>
  <si>
    <t>W8</t>
  </si>
  <si>
    <t>W9</t>
  </si>
  <si>
    <t>W10</t>
  </si>
  <si>
    <t>W11</t>
  </si>
  <si>
    <t>W12</t>
  </si>
  <si>
    <t>W13</t>
  </si>
  <si>
    <t>ProbSatis_Pass</t>
  </si>
  <si>
    <t>X31</t>
  </si>
  <si>
    <t>ProbSatis_Fail</t>
  </si>
  <si>
    <t>X32</t>
  </si>
  <si>
    <t>ProbUnsat_Pass</t>
  </si>
  <si>
    <t>Y31</t>
  </si>
  <si>
    <t>ProbUnsat_Fail</t>
  </si>
  <si>
    <t>Y32</t>
  </si>
  <si>
    <t xml:space="preserve">EVPI: </t>
  </si>
  <si>
    <t xml:space="preserve">EVE: </t>
  </si>
  <si>
    <t>Alternative</t>
  </si>
  <si>
    <t>Payoffs:</t>
  </si>
  <si>
    <t xml:space="preserve">         State of Nature</t>
  </si>
  <si>
    <t>EPWE:</t>
  </si>
  <si>
    <t>Labels:</t>
  </si>
  <si>
    <t>AcceptCost</t>
  </si>
  <si>
    <t>RejectCost</t>
  </si>
  <si>
    <t>NoTestCost</t>
  </si>
  <si>
    <t>Terminology:</t>
  </si>
  <si>
    <t>General Exercise 15.5-6</t>
  </si>
  <si>
    <t>Expected Payoff</t>
  </si>
  <si>
    <t>Action</t>
  </si>
  <si>
    <t>If No</t>
  </si>
  <si>
    <t>If Yes</t>
  </si>
  <si>
    <t>Test?</t>
  </si>
  <si>
    <t>If Pass</t>
  </si>
  <si>
    <t>If Fail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</si>
</sst>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6" fillId="2" borderId="18"/>
    <xf numFmtId="0" fontId="6" fillId="3" borderId="18"/>
    <xf numFmtId="0" fontId="6" fillId="4" borderId="0"/>
    <xf numFmtId="0" fontId="2" fillId="5" borderId="18" applyFont="0"/>
  </cellStyleXfs>
  <cellXfs count="5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4" fillId="0" borderId="1" xfId="1" applyFont="1" applyFill="1" applyBorder="1" applyAlignment="1">
      <alignment horizontal="left"/>
    </xf>
    <xf numFmtId="0" fontId="2" fillId="0" borderId="6" xfId="0" applyFont="1" applyBorder="1"/>
    <xf numFmtId="0" fontId="0" fillId="0" borderId="7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0" xfId="0" applyNumberFormat="1" applyFont="1" applyFill="1" applyBorder="1" applyAlignment="1">
      <alignment horizontal="right"/>
    </xf>
    <xf numFmtId="0" fontId="4" fillId="0" borderId="2" xfId="1" applyFont="1" applyFill="1" applyBorder="1" applyAlignment="1">
      <alignment horizontal="left"/>
    </xf>
    <xf numFmtId="0" fontId="1" fillId="0" borderId="17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18" xfId="0" applyFont="1" applyBorder="1"/>
    <xf numFmtId="0" fontId="0" fillId="0" borderId="0" xfId="0" applyFill="1" applyBorder="1"/>
    <xf numFmtId="0" fontId="0" fillId="0" borderId="14" xfId="0" applyFill="1" applyBorder="1"/>
    <xf numFmtId="0" fontId="2" fillId="0" borderId="19" xfId="0" applyFont="1" applyBorder="1"/>
    <xf numFmtId="0" fontId="0" fillId="0" borderId="20" xfId="0" applyBorder="1"/>
    <xf numFmtId="0" fontId="0" fillId="0" borderId="21" xfId="0" applyBorder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6" fillId="2" borderId="18" xfId="2"/>
    <xf numFmtId="0" fontId="6" fillId="3" borderId="18" xfId="3"/>
    <xf numFmtId="0" fontId="6" fillId="4" borderId="0" xfId="4"/>
    <xf numFmtId="0" fontId="0" fillId="0" borderId="0" xfId="0" applyFill="1"/>
    <xf numFmtId="0" fontId="1" fillId="0" borderId="10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11" xfId="1" applyFont="1" applyFill="1" applyBorder="1" applyAlignment="1">
      <alignment horizontal="center"/>
    </xf>
    <xf numFmtId="0" fontId="1" fillId="0" borderId="0" xfId="1" applyFont="1" applyFill="1" applyBorder="1" applyAlignment="1">
      <alignment horizontal="center"/>
    </xf>
    <xf numFmtId="0" fontId="1" fillId="0" borderId="12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/>
    </xf>
    <xf numFmtId="0" fontId="1" fillId="0" borderId="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0" fillId="0" borderId="2" xfId="0" applyFill="1" applyBorder="1"/>
    <xf numFmtId="0" fontId="1" fillId="0" borderId="2" xfId="1" applyNumberFormat="1" applyFont="1" applyFill="1" applyBorder="1" applyAlignment="1">
      <alignment horizontal="center"/>
    </xf>
    <xf numFmtId="0" fontId="1" fillId="0" borderId="13" xfId="1" applyFont="1" applyFill="1" applyBorder="1" applyAlignment="1">
      <alignment horizontal="center"/>
    </xf>
    <xf numFmtId="0" fontId="0" fillId="0" borderId="17" xfId="0" applyFill="1" applyBorder="1"/>
    <xf numFmtId="0" fontId="1" fillId="0" borderId="17" xfId="1" applyNumberFormat="1" applyFont="1" applyFill="1" applyBorder="1" applyAlignment="1">
      <alignment horizontal="center"/>
    </xf>
    <xf numFmtId="0" fontId="1" fillId="0" borderId="22" xfId="1" applyFont="1" applyFill="1" applyBorder="1" applyAlignment="1">
      <alignment horizontal="center"/>
    </xf>
    <xf numFmtId="0" fontId="0" fillId="0" borderId="1" xfId="0" applyFill="1" applyBorder="1"/>
    <xf numFmtId="0" fontId="0" fillId="0" borderId="8" xfId="0" applyFill="1" applyBorder="1"/>
    <xf numFmtId="0" fontId="0" fillId="0" borderId="9" xfId="0" applyFill="1" applyBorder="1"/>
    <xf numFmtId="0" fontId="1" fillId="0" borderId="13" xfId="1" applyNumberFormat="1" applyFont="1" applyFill="1" applyBorder="1" applyAlignment="1">
      <alignment horizontal="center"/>
    </xf>
    <xf numFmtId="0" fontId="1" fillId="0" borderId="22" xfId="1" applyNumberFormat="1" applyFont="1" applyFill="1" applyBorder="1" applyAlignment="1">
      <alignment horizontal="center"/>
    </xf>
    <xf numFmtId="0" fontId="1" fillId="0" borderId="4" xfId="1" applyNumberFormat="1" applyFont="1" applyFill="1" applyBorder="1" applyAlignment="1">
      <alignment horizontal="center"/>
    </xf>
    <xf numFmtId="0" fontId="0" fillId="0" borderId="3" xfId="0" applyFill="1" applyBorder="1"/>
    <xf numFmtId="0" fontId="0" fillId="0" borderId="5" xfId="0" applyFill="1" applyBorder="1"/>
    <xf numFmtId="0" fontId="4" fillId="5" borderId="18" xfId="5" applyFont="1"/>
    <xf numFmtId="0" fontId="1" fillId="5" borderId="18" xfId="5" applyFont="1"/>
    <xf numFmtId="0" fontId="6" fillId="0" borderId="18" xfId="3" applyFill="1"/>
  </cellXfs>
  <cellStyles count="6">
    <cellStyle name="Answer" xfId="2"/>
    <cellStyle name="Calculated" xfId="3"/>
    <cellStyle name="DataInput" xfId="4"/>
    <cellStyle name="Informational" xfId="5"/>
    <cellStyle name="Normal" xfId="0" builtinId="0"/>
    <cellStyle name="Normal_Ch.10 - Decision Analysis.xl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5</xdr:col>
      <xdr:colOff>142875</xdr:colOff>
      <xdr:row>16</xdr:row>
      <xdr:rowOff>142875</xdr:rowOff>
    </xdr:to>
    <xdr:sp macro="" textlink="">
      <xdr:nvSpPr>
        <xdr:cNvPr id="2364" name="Oval 1340"/>
        <xdr:cNvSpPr>
          <a:spLocks noChangeArrowheads="1"/>
        </xdr:cNvSpPr>
      </xdr:nvSpPr>
      <xdr:spPr bwMode="auto">
        <a:xfrm>
          <a:off x="2228850" y="2590800"/>
          <a:ext cx="142875" cy="1428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0</xdr:colOff>
      <xdr:row>16</xdr:row>
      <xdr:rowOff>76200</xdr:rowOff>
    </xdr:from>
    <xdr:to>
      <xdr:col>5</xdr:col>
      <xdr:colOff>0</xdr:colOff>
      <xdr:row>16</xdr:row>
      <xdr:rowOff>76200</xdr:rowOff>
    </xdr:to>
    <xdr:sp macro="" textlink="">
      <xdr:nvSpPr>
        <xdr:cNvPr id="2365" name="Line 1341"/>
        <xdr:cNvSpPr>
          <a:spLocks noChangeShapeType="1"/>
        </xdr:cNvSpPr>
      </xdr:nvSpPr>
      <xdr:spPr bwMode="auto">
        <a:xfrm>
          <a:off x="1009650" y="26670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142875</xdr:colOff>
      <xdr:row>16</xdr:row>
      <xdr:rowOff>76200</xdr:rowOff>
    </xdr:from>
    <xdr:to>
      <xdr:col>3</xdr:col>
      <xdr:colOff>0</xdr:colOff>
      <xdr:row>25</xdr:row>
      <xdr:rowOff>76200</xdr:rowOff>
    </xdr:to>
    <xdr:sp macro="" textlink="">
      <xdr:nvSpPr>
        <xdr:cNvPr id="2366" name="Line 1342"/>
        <xdr:cNvSpPr>
          <a:spLocks noChangeShapeType="1"/>
        </xdr:cNvSpPr>
      </xdr:nvSpPr>
      <xdr:spPr bwMode="auto">
        <a:xfrm flipV="1">
          <a:off x="752475" y="2667000"/>
          <a:ext cx="257175" cy="1485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8</xdr:row>
      <xdr:rowOff>0</xdr:rowOff>
    </xdr:from>
    <xdr:to>
      <xdr:col>17</xdr:col>
      <xdr:colOff>0</xdr:colOff>
      <xdr:row>8</xdr:row>
      <xdr:rowOff>142875</xdr:rowOff>
    </xdr:to>
    <xdr:sp macro="" textlink="">
      <xdr:nvSpPr>
        <xdr:cNvPr id="2367" name="Line 1343"/>
        <xdr:cNvSpPr>
          <a:spLocks noChangeShapeType="1"/>
        </xdr:cNvSpPr>
      </xdr:nvSpPr>
      <xdr:spPr bwMode="auto">
        <a:xfrm>
          <a:off x="7086600" y="12954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8</xdr:row>
      <xdr:rowOff>76200</xdr:rowOff>
    </xdr:from>
    <xdr:to>
      <xdr:col>17</xdr:col>
      <xdr:colOff>0</xdr:colOff>
      <xdr:row>8</xdr:row>
      <xdr:rowOff>76200</xdr:rowOff>
    </xdr:to>
    <xdr:sp macro="" textlink="">
      <xdr:nvSpPr>
        <xdr:cNvPr id="2368" name="Line 1344"/>
        <xdr:cNvSpPr>
          <a:spLocks noChangeShapeType="1"/>
        </xdr:cNvSpPr>
      </xdr:nvSpPr>
      <xdr:spPr bwMode="auto">
        <a:xfrm>
          <a:off x="5867400" y="13716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13</xdr:col>
      <xdr:colOff>142875</xdr:colOff>
      <xdr:row>5</xdr:row>
      <xdr:rowOff>76200</xdr:rowOff>
    </xdr:from>
    <xdr:to>
      <xdr:col>15</xdr:col>
      <xdr:colOff>0</xdr:colOff>
      <xdr:row>8</xdr:row>
      <xdr:rowOff>76200</xdr:rowOff>
    </xdr:to>
    <xdr:sp macro="" textlink="">
      <xdr:nvSpPr>
        <xdr:cNvPr id="2369" name="Line 1345"/>
        <xdr:cNvSpPr>
          <a:spLocks noChangeShapeType="1"/>
        </xdr:cNvSpPr>
      </xdr:nvSpPr>
      <xdr:spPr bwMode="auto">
        <a:xfrm>
          <a:off x="5610225" y="885825"/>
          <a:ext cx="257175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142875</xdr:colOff>
      <xdr:row>9</xdr:row>
      <xdr:rowOff>142875</xdr:rowOff>
    </xdr:to>
    <xdr:sp macro="" textlink="">
      <xdr:nvSpPr>
        <xdr:cNvPr id="2370" name="Rectangle 1346"/>
        <xdr:cNvSpPr>
          <a:spLocks noChangeArrowheads="1"/>
        </xdr:cNvSpPr>
      </xdr:nvSpPr>
      <xdr:spPr bwMode="auto">
        <a:xfrm>
          <a:off x="3848100" y="1457325"/>
          <a:ext cx="142875" cy="1428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0</xdr:colOff>
      <xdr:row>9</xdr:row>
      <xdr:rowOff>76200</xdr:rowOff>
    </xdr:from>
    <xdr:to>
      <xdr:col>9</xdr:col>
      <xdr:colOff>0</xdr:colOff>
      <xdr:row>9</xdr:row>
      <xdr:rowOff>76200</xdr:rowOff>
    </xdr:to>
    <xdr:sp macro="" textlink="">
      <xdr:nvSpPr>
        <xdr:cNvPr id="2371" name="Line 1347"/>
        <xdr:cNvSpPr>
          <a:spLocks noChangeShapeType="1"/>
        </xdr:cNvSpPr>
      </xdr:nvSpPr>
      <xdr:spPr bwMode="auto">
        <a:xfrm>
          <a:off x="2628900" y="15335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5</xdr:col>
      <xdr:colOff>142875</xdr:colOff>
      <xdr:row>9</xdr:row>
      <xdr:rowOff>76200</xdr:rowOff>
    </xdr:from>
    <xdr:to>
      <xdr:col>7</xdr:col>
      <xdr:colOff>0</xdr:colOff>
      <xdr:row>16</xdr:row>
      <xdr:rowOff>76200</xdr:rowOff>
    </xdr:to>
    <xdr:sp macro="" textlink="">
      <xdr:nvSpPr>
        <xdr:cNvPr id="2372" name="Line 1348"/>
        <xdr:cNvSpPr>
          <a:spLocks noChangeShapeType="1"/>
        </xdr:cNvSpPr>
      </xdr:nvSpPr>
      <xdr:spPr bwMode="auto">
        <a:xfrm flipV="1">
          <a:off x="2371725" y="1533525"/>
          <a:ext cx="257175" cy="1133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142875</xdr:colOff>
      <xdr:row>24</xdr:row>
      <xdr:rowOff>142875</xdr:rowOff>
    </xdr:to>
    <xdr:sp macro="" textlink="">
      <xdr:nvSpPr>
        <xdr:cNvPr id="2373" name="Rectangle 1349"/>
        <xdr:cNvSpPr>
          <a:spLocks noChangeArrowheads="1"/>
        </xdr:cNvSpPr>
      </xdr:nvSpPr>
      <xdr:spPr bwMode="auto">
        <a:xfrm>
          <a:off x="3848100" y="3914775"/>
          <a:ext cx="142875" cy="1428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7</xdr:col>
      <xdr:colOff>0</xdr:colOff>
      <xdr:row>24</xdr:row>
      <xdr:rowOff>76200</xdr:rowOff>
    </xdr:from>
    <xdr:to>
      <xdr:col>9</xdr:col>
      <xdr:colOff>0</xdr:colOff>
      <xdr:row>24</xdr:row>
      <xdr:rowOff>76200</xdr:rowOff>
    </xdr:to>
    <xdr:sp macro="" textlink="">
      <xdr:nvSpPr>
        <xdr:cNvPr id="2374" name="Line 1350"/>
        <xdr:cNvSpPr>
          <a:spLocks noChangeShapeType="1"/>
        </xdr:cNvSpPr>
      </xdr:nvSpPr>
      <xdr:spPr bwMode="auto">
        <a:xfrm>
          <a:off x="2628900" y="39909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5</xdr:col>
      <xdr:colOff>142875</xdr:colOff>
      <xdr:row>16</xdr:row>
      <xdr:rowOff>76200</xdr:rowOff>
    </xdr:from>
    <xdr:to>
      <xdr:col>7</xdr:col>
      <xdr:colOff>0</xdr:colOff>
      <xdr:row>24</xdr:row>
      <xdr:rowOff>76200</xdr:rowOff>
    </xdr:to>
    <xdr:sp macro="" textlink="">
      <xdr:nvSpPr>
        <xdr:cNvPr id="2375" name="Line 1351"/>
        <xdr:cNvSpPr>
          <a:spLocks noChangeShapeType="1"/>
        </xdr:cNvSpPr>
      </xdr:nvSpPr>
      <xdr:spPr bwMode="auto">
        <a:xfrm>
          <a:off x="2371725" y="2667000"/>
          <a:ext cx="257175" cy="1323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0</xdr:colOff>
      <xdr:row>23</xdr:row>
      <xdr:rowOff>142875</xdr:rowOff>
    </xdr:to>
    <xdr:sp macro="" textlink="">
      <xdr:nvSpPr>
        <xdr:cNvPr id="2376" name="Line 1352"/>
        <xdr:cNvSpPr>
          <a:spLocks noChangeShapeType="1"/>
        </xdr:cNvSpPr>
      </xdr:nvSpPr>
      <xdr:spPr bwMode="auto">
        <a:xfrm>
          <a:off x="7086600" y="37528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23</xdr:row>
      <xdr:rowOff>76200</xdr:rowOff>
    </xdr:from>
    <xdr:to>
      <xdr:col>17</xdr:col>
      <xdr:colOff>0</xdr:colOff>
      <xdr:row>23</xdr:row>
      <xdr:rowOff>76200</xdr:rowOff>
    </xdr:to>
    <xdr:sp macro="" textlink="">
      <xdr:nvSpPr>
        <xdr:cNvPr id="2377" name="Line 1353"/>
        <xdr:cNvSpPr>
          <a:spLocks noChangeShapeType="1"/>
        </xdr:cNvSpPr>
      </xdr:nvSpPr>
      <xdr:spPr bwMode="auto">
        <a:xfrm>
          <a:off x="5867400" y="38290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13</xdr:col>
      <xdr:colOff>142875</xdr:colOff>
      <xdr:row>20</xdr:row>
      <xdr:rowOff>76200</xdr:rowOff>
    </xdr:from>
    <xdr:to>
      <xdr:col>15</xdr:col>
      <xdr:colOff>0</xdr:colOff>
      <xdr:row>23</xdr:row>
      <xdr:rowOff>76200</xdr:rowOff>
    </xdr:to>
    <xdr:sp macro="" textlink="">
      <xdr:nvSpPr>
        <xdr:cNvPr id="2378" name="Line 1354"/>
        <xdr:cNvSpPr>
          <a:spLocks noChangeShapeType="1"/>
        </xdr:cNvSpPr>
      </xdr:nvSpPr>
      <xdr:spPr bwMode="auto">
        <a:xfrm>
          <a:off x="5610225" y="3314700"/>
          <a:ext cx="257175" cy="514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18</xdr:row>
      <xdr:rowOff>0</xdr:rowOff>
    </xdr:from>
    <xdr:to>
      <xdr:col>17</xdr:col>
      <xdr:colOff>0</xdr:colOff>
      <xdr:row>18</xdr:row>
      <xdr:rowOff>142875</xdr:rowOff>
    </xdr:to>
    <xdr:sp macro="" textlink="">
      <xdr:nvSpPr>
        <xdr:cNvPr id="2379" name="Line 1355"/>
        <xdr:cNvSpPr>
          <a:spLocks noChangeShapeType="1"/>
        </xdr:cNvSpPr>
      </xdr:nvSpPr>
      <xdr:spPr bwMode="auto">
        <a:xfrm>
          <a:off x="7086600" y="291465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18</xdr:row>
      <xdr:rowOff>76200</xdr:rowOff>
    </xdr:from>
    <xdr:to>
      <xdr:col>17</xdr:col>
      <xdr:colOff>0</xdr:colOff>
      <xdr:row>18</xdr:row>
      <xdr:rowOff>76200</xdr:rowOff>
    </xdr:to>
    <xdr:sp macro="" textlink="">
      <xdr:nvSpPr>
        <xdr:cNvPr id="2380" name="Line 1356"/>
        <xdr:cNvSpPr>
          <a:spLocks noChangeShapeType="1"/>
        </xdr:cNvSpPr>
      </xdr:nvSpPr>
      <xdr:spPr bwMode="auto">
        <a:xfrm>
          <a:off x="5867400" y="299085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13</xdr:col>
      <xdr:colOff>142875</xdr:colOff>
      <xdr:row>18</xdr:row>
      <xdr:rowOff>76200</xdr:rowOff>
    </xdr:from>
    <xdr:to>
      <xdr:col>15</xdr:col>
      <xdr:colOff>0</xdr:colOff>
      <xdr:row>20</xdr:row>
      <xdr:rowOff>76200</xdr:rowOff>
    </xdr:to>
    <xdr:sp macro="" textlink="">
      <xdr:nvSpPr>
        <xdr:cNvPr id="2381" name="Line 1357"/>
        <xdr:cNvSpPr>
          <a:spLocks noChangeShapeType="1"/>
        </xdr:cNvSpPr>
      </xdr:nvSpPr>
      <xdr:spPr bwMode="auto">
        <a:xfrm flipV="1">
          <a:off x="5610225" y="2990850"/>
          <a:ext cx="2571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142875</xdr:colOff>
      <xdr:row>5</xdr:row>
      <xdr:rowOff>142875</xdr:rowOff>
    </xdr:to>
    <xdr:sp macro="" textlink="">
      <xdr:nvSpPr>
        <xdr:cNvPr id="2382" name="Oval 1358"/>
        <xdr:cNvSpPr>
          <a:spLocks noChangeArrowheads="1"/>
        </xdr:cNvSpPr>
      </xdr:nvSpPr>
      <xdr:spPr bwMode="auto">
        <a:xfrm>
          <a:off x="5467350" y="809625"/>
          <a:ext cx="142875" cy="1428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5</xdr:row>
      <xdr:rowOff>76200</xdr:rowOff>
    </xdr:from>
    <xdr:to>
      <xdr:col>13</xdr:col>
      <xdr:colOff>0</xdr:colOff>
      <xdr:row>5</xdr:row>
      <xdr:rowOff>76200</xdr:rowOff>
    </xdr:to>
    <xdr:sp macro="" textlink="">
      <xdr:nvSpPr>
        <xdr:cNvPr id="2383" name="Line 1359"/>
        <xdr:cNvSpPr>
          <a:spLocks noChangeShapeType="1"/>
        </xdr:cNvSpPr>
      </xdr:nvSpPr>
      <xdr:spPr bwMode="auto">
        <a:xfrm>
          <a:off x="4248150" y="8858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9</xdr:col>
      <xdr:colOff>142875</xdr:colOff>
      <xdr:row>5</xdr:row>
      <xdr:rowOff>76200</xdr:rowOff>
    </xdr:from>
    <xdr:to>
      <xdr:col>11</xdr:col>
      <xdr:colOff>0</xdr:colOff>
      <xdr:row>9</xdr:row>
      <xdr:rowOff>76200</xdr:rowOff>
    </xdr:to>
    <xdr:sp macro="" textlink="">
      <xdr:nvSpPr>
        <xdr:cNvPr id="2384" name="Line 1360"/>
        <xdr:cNvSpPr>
          <a:spLocks noChangeShapeType="1"/>
        </xdr:cNvSpPr>
      </xdr:nvSpPr>
      <xdr:spPr bwMode="auto">
        <a:xfrm flipV="1">
          <a:off x="3990975" y="885825"/>
          <a:ext cx="2571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0</xdr:colOff>
      <xdr:row>13</xdr:row>
      <xdr:rowOff>142875</xdr:rowOff>
    </xdr:to>
    <xdr:sp macro="" textlink="">
      <xdr:nvSpPr>
        <xdr:cNvPr id="2385" name="Line 1361"/>
        <xdr:cNvSpPr>
          <a:spLocks noChangeShapeType="1"/>
        </xdr:cNvSpPr>
      </xdr:nvSpPr>
      <xdr:spPr bwMode="auto">
        <a:xfrm>
          <a:off x="5467350" y="210502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13</xdr:col>
      <xdr:colOff>142875</xdr:colOff>
      <xdr:row>13</xdr:row>
      <xdr:rowOff>76200</xdr:rowOff>
    </xdr:from>
    <xdr:to>
      <xdr:col>17</xdr:col>
      <xdr:colOff>0</xdr:colOff>
      <xdr:row>13</xdr:row>
      <xdr:rowOff>76200</xdr:rowOff>
    </xdr:to>
    <xdr:sp macro="" textlink="">
      <xdr:nvSpPr>
        <xdr:cNvPr id="2386" name="Line 1362"/>
        <xdr:cNvSpPr>
          <a:spLocks noChangeShapeType="1"/>
        </xdr:cNvSpPr>
      </xdr:nvSpPr>
      <xdr:spPr bwMode="auto">
        <a:xfrm>
          <a:off x="5610225" y="2181225"/>
          <a:ext cx="1476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13</xdr:row>
      <xdr:rowOff>76200</xdr:rowOff>
    </xdr:from>
    <xdr:to>
      <xdr:col>13</xdr:col>
      <xdr:colOff>0</xdr:colOff>
      <xdr:row>13</xdr:row>
      <xdr:rowOff>76200</xdr:rowOff>
    </xdr:to>
    <xdr:sp macro="" textlink="">
      <xdr:nvSpPr>
        <xdr:cNvPr id="2387" name="Line 1363"/>
        <xdr:cNvSpPr>
          <a:spLocks noChangeShapeType="1"/>
        </xdr:cNvSpPr>
      </xdr:nvSpPr>
      <xdr:spPr bwMode="auto">
        <a:xfrm>
          <a:off x="4248150" y="218122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9</xdr:col>
      <xdr:colOff>142875</xdr:colOff>
      <xdr:row>9</xdr:row>
      <xdr:rowOff>76200</xdr:rowOff>
    </xdr:from>
    <xdr:to>
      <xdr:col>11</xdr:col>
      <xdr:colOff>0</xdr:colOff>
      <xdr:row>13</xdr:row>
      <xdr:rowOff>76200</xdr:rowOff>
    </xdr:to>
    <xdr:sp macro="" textlink="">
      <xdr:nvSpPr>
        <xdr:cNvPr id="2388" name="Line 1364"/>
        <xdr:cNvSpPr>
          <a:spLocks noChangeShapeType="1"/>
        </xdr:cNvSpPr>
      </xdr:nvSpPr>
      <xdr:spPr bwMode="auto">
        <a:xfrm>
          <a:off x="3990975" y="1533525"/>
          <a:ext cx="2571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20</xdr:row>
      <xdr:rowOff>0</xdr:rowOff>
    </xdr:from>
    <xdr:to>
      <xdr:col>13</xdr:col>
      <xdr:colOff>142875</xdr:colOff>
      <xdr:row>20</xdr:row>
      <xdr:rowOff>152400</xdr:rowOff>
    </xdr:to>
    <xdr:sp macro="" textlink="">
      <xdr:nvSpPr>
        <xdr:cNvPr id="2389" name="Oval 1365"/>
        <xdr:cNvSpPr>
          <a:spLocks noChangeArrowheads="1"/>
        </xdr:cNvSpPr>
      </xdr:nvSpPr>
      <xdr:spPr bwMode="auto">
        <a:xfrm>
          <a:off x="5467350" y="3238500"/>
          <a:ext cx="142875" cy="15240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20</xdr:row>
      <xdr:rowOff>76200</xdr:rowOff>
    </xdr:from>
    <xdr:to>
      <xdr:col>13</xdr:col>
      <xdr:colOff>0</xdr:colOff>
      <xdr:row>20</xdr:row>
      <xdr:rowOff>76200</xdr:rowOff>
    </xdr:to>
    <xdr:sp macro="" textlink="">
      <xdr:nvSpPr>
        <xdr:cNvPr id="2390" name="Line 1366"/>
        <xdr:cNvSpPr>
          <a:spLocks noChangeShapeType="1"/>
        </xdr:cNvSpPr>
      </xdr:nvSpPr>
      <xdr:spPr bwMode="auto">
        <a:xfrm>
          <a:off x="4248150" y="33147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9</xdr:col>
      <xdr:colOff>142875</xdr:colOff>
      <xdr:row>20</xdr:row>
      <xdr:rowOff>76200</xdr:rowOff>
    </xdr:from>
    <xdr:to>
      <xdr:col>11</xdr:col>
      <xdr:colOff>0</xdr:colOff>
      <xdr:row>24</xdr:row>
      <xdr:rowOff>76200</xdr:rowOff>
    </xdr:to>
    <xdr:sp macro="" textlink="">
      <xdr:nvSpPr>
        <xdr:cNvPr id="2391" name="Line 1367"/>
        <xdr:cNvSpPr>
          <a:spLocks noChangeShapeType="1"/>
        </xdr:cNvSpPr>
      </xdr:nvSpPr>
      <xdr:spPr bwMode="auto">
        <a:xfrm flipV="1">
          <a:off x="3990975" y="3314700"/>
          <a:ext cx="257175" cy="676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13</xdr:col>
      <xdr:colOff>0</xdr:colOff>
      <xdr:row>28</xdr:row>
      <xdr:rowOff>0</xdr:rowOff>
    </xdr:from>
    <xdr:to>
      <xdr:col>13</xdr:col>
      <xdr:colOff>0</xdr:colOff>
      <xdr:row>28</xdr:row>
      <xdr:rowOff>152400</xdr:rowOff>
    </xdr:to>
    <xdr:sp macro="" textlink="">
      <xdr:nvSpPr>
        <xdr:cNvPr id="2392" name="Line 1368"/>
        <xdr:cNvSpPr>
          <a:spLocks noChangeShapeType="1"/>
        </xdr:cNvSpPr>
      </xdr:nvSpPr>
      <xdr:spPr bwMode="auto">
        <a:xfrm>
          <a:off x="5467350" y="4572000"/>
          <a:ext cx="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13</xdr:col>
      <xdr:colOff>142875</xdr:colOff>
      <xdr:row>28</xdr:row>
      <xdr:rowOff>76200</xdr:rowOff>
    </xdr:from>
    <xdr:to>
      <xdr:col>17</xdr:col>
      <xdr:colOff>0</xdr:colOff>
      <xdr:row>28</xdr:row>
      <xdr:rowOff>76200</xdr:rowOff>
    </xdr:to>
    <xdr:sp macro="" textlink="">
      <xdr:nvSpPr>
        <xdr:cNvPr id="2393" name="Line 1369"/>
        <xdr:cNvSpPr>
          <a:spLocks noChangeShapeType="1"/>
        </xdr:cNvSpPr>
      </xdr:nvSpPr>
      <xdr:spPr bwMode="auto">
        <a:xfrm>
          <a:off x="5610225" y="4648200"/>
          <a:ext cx="147637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11</xdr:col>
      <xdr:colOff>0</xdr:colOff>
      <xdr:row>28</xdr:row>
      <xdr:rowOff>76200</xdr:rowOff>
    </xdr:from>
    <xdr:to>
      <xdr:col>13</xdr:col>
      <xdr:colOff>0</xdr:colOff>
      <xdr:row>28</xdr:row>
      <xdr:rowOff>76200</xdr:rowOff>
    </xdr:to>
    <xdr:sp macro="" textlink="">
      <xdr:nvSpPr>
        <xdr:cNvPr id="2394" name="Line 1370"/>
        <xdr:cNvSpPr>
          <a:spLocks noChangeShapeType="1"/>
        </xdr:cNvSpPr>
      </xdr:nvSpPr>
      <xdr:spPr bwMode="auto">
        <a:xfrm>
          <a:off x="4248150" y="46482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9</xdr:col>
      <xdr:colOff>142875</xdr:colOff>
      <xdr:row>24</xdr:row>
      <xdr:rowOff>76200</xdr:rowOff>
    </xdr:from>
    <xdr:to>
      <xdr:col>11</xdr:col>
      <xdr:colOff>0</xdr:colOff>
      <xdr:row>28</xdr:row>
      <xdr:rowOff>76200</xdr:rowOff>
    </xdr:to>
    <xdr:sp macro="" textlink="">
      <xdr:nvSpPr>
        <xdr:cNvPr id="2395" name="Line 1371"/>
        <xdr:cNvSpPr>
          <a:spLocks noChangeShapeType="1"/>
        </xdr:cNvSpPr>
      </xdr:nvSpPr>
      <xdr:spPr bwMode="auto">
        <a:xfrm>
          <a:off x="3990975" y="3990975"/>
          <a:ext cx="257175" cy="65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17</xdr:col>
      <xdr:colOff>0</xdr:colOff>
      <xdr:row>3</xdr:row>
      <xdr:rowOff>0</xdr:rowOff>
    </xdr:from>
    <xdr:to>
      <xdr:col>17</xdr:col>
      <xdr:colOff>0</xdr:colOff>
      <xdr:row>3</xdr:row>
      <xdr:rowOff>142875</xdr:rowOff>
    </xdr:to>
    <xdr:sp macro="" textlink="">
      <xdr:nvSpPr>
        <xdr:cNvPr id="2396" name="Line 1372"/>
        <xdr:cNvSpPr>
          <a:spLocks noChangeShapeType="1"/>
        </xdr:cNvSpPr>
      </xdr:nvSpPr>
      <xdr:spPr bwMode="auto">
        <a:xfrm>
          <a:off x="7086600" y="4857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15</xdr:col>
      <xdr:colOff>0</xdr:colOff>
      <xdr:row>3</xdr:row>
      <xdr:rowOff>76200</xdr:rowOff>
    </xdr:from>
    <xdr:to>
      <xdr:col>17</xdr:col>
      <xdr:colOff>0</xdr:colOff>
      <xdr:row>3</xdr:row>
      <xdr:rowOff>76200</xdr:rowOff>
    </xdr:to>
    <xdr:sp macro="" textlink="">
      <xdr:nvSpPr>
        <xdr:cNvPr id="2397" name="Line 1373"/>
        <xdr:cNvSpPr>
          <a:spLocks noChangeShapeType="1"/>
        </xdr:cNvSpPr>
      </xdr:nvSpPr>
      <xdr:spPr bwMode="auto">
        <a:xfrm>
          <a:off x="5867400" y="5619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13</xdr:col>
      <xdr:colOff>142875</xdr:colOff>
      <xdr:row>3</xdr:row>
      <xdr:rowOff>76200</xdr:rowOff>
    </xdr:from>
    <xdr:to>
      <xdr:col>15</xdr:col>
      <xdr:colOff>0</xdr:colOff>
      <xdr:row>5</xdr:row>
      <xdr:rowOff>76200</xdr:rowOff>
    </xdr:to>
    <xdr:sp macro="" textlink="">
      <xdr:nvSpPr>
        <xdr:cNvPr id="2398" name="Line 1374"/>
        <xdr:cNvSpPr>
          <a:spLocks noChangeShapeType="1"/>
        </xdr:cNvSpPr>
      </xdr:nvSpPr>
      <xdr:spPr bwMode="auto">
        <a:xfrm flipV="1">
          <a:off x="5610225" y="561975"/>
          <a:ext cx="257175" cy="323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142875</xdr:colOff>
      <xdr:row>35</xdr:row>
      <xdr:rowOff>142875</xdr:rowOff>
    </xdr:to>
    <xdr:sp macro="" textlink="">
      <xdr:nvSpPr>
        <xdr:cNvPr id="2399" name="Oval 1375"/>
        <xdr:cNvSpPr>
          <a:spLocks noChangeArrowheads="1"/>
        </xdr:cNvSpPr>
      </xdr:nvSpPr>
      <xdr:spPr bwMode="auto">
        <a:xfrm>
          <a:off x="2228850" y="5743575"/>
          <a:ext cx="142875" cy="1428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3</xdr:col>
      <xdr:colOff>0</xdr:colOff>
      <xdr:row>35</xdr:row>
      <xdr:rowOff>76200</xdr:rowOff>
    </xdr:from>
    <xdr:to>
      <xdr:col>5</xdr:col>
      <xdr:colOff>0</xdr:colOff>
      <xdr:row>35</xdr:row>
      <xdr:rowOff>76200</xdr:rowOff>
    </xdr:to>
    <xdr:sp macro="" textlink="">
      <xdr:nvSpPr>
        <xdr:cNvPr id="2400" name="Line 1376"/>
        <xdr:cNvSpPr>
          <a:spLocks noChangeShapeType="1"/>
        </xdr:cNvSpPr>
      </xdr:nvSpPr>
      <xdr:spPr bwMode="auto">
        <a:xfrm>
          <a:off x="1009650" y="58197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</xdr:col>
      <xdr:colOff>142875</xdr:colOff>
      <xdr:row>25</xdr:row>
      <xdr:rowOff>76200</xdr:rowOff>
    </xdr:from>
    <xdr:to>
      <xdr:col>3</xdr:col>
      <xdr:colOff>0</xdr:colOff>
      <xdr:row>35</xdr:row>
      <xdr:rowOff>76200</xdr:rowOff>
    </xdr:to>
    <xdr:sp macro="" textlink="">
      <xdr:nvSpPr>
        <xdr:cNvPr id="2401" name="Line 1377"/>
        <xdr:cNvSpPr>
          <a:spLocks noChangeShapeType="1"/>
        </xdr:cNvSpPr>
      </xdr:nvSpPr>
      <xdr:spPr bwMode="auto">
        <a:xfrm>
          <a:off x="752475" y="4152900"/>
          <a:ext cx="257175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0</xdr:colOff>
      <xdr:row>33</xdr:row>
      <xdr:rowOff>142875</xdr:rowOff>
    </xdr:to>
    <xdr:sp macro="" textlink="">
      <xdr:nvSpPr>
        <xdr:cNvPr id="2402" name="Line 1378"/>
        <xdr:cNvSpPr>
          <a:spLocks noChangeShapeType="1"/>
        </xdr:cNvSpPr>
      </xdr:nvSpPr>
      <xdr:spPr bwMode="auto">
        <a:xfrm>
          <a:off x="3848100" y="5410200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9</xdr:col>
      <xdr:colOff>142875</xdr:colOff>
      <xdr:row>33</xdr:row>
      <xdr:rowOff>76200</xdr:rowOff>
    </xdr:from>
    <xdr:to>
      <xdr:col>17</xdr:col>
      <xdr:colOff>0</xdr:colOff>
      <xdr:row>33</xdr:row>
      <xdr:rowOff>76200</xdr:rowOff>
    </xdr:to>
    <xdr:sp macro="" textlink="">
      <xdr:nvSpPr>
        <xdr:cNvPr id="2403" name="Line 1379"/>
        <xdr:cNvSpPr>
          <a:spLocks noChangeShapeType="1"/>
        </xdr:cNvSpPr>
      </xdr:nvSpPr>
      <xdr:spPr bwMode="auto">
        <a:xfrm>
          <a:off x="3990975" y="5486400"/>
          <a:ext cx="30956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33</xdr:row>
      <xdr:rowOff>76200</xdr:rowOff>
    </xdr:from>
    <xdr:to>
      <xdr:col>9</xdr:col>
      <xdr:colOff>0</xdr:colOff>
      <xdr:row>33</xdr:row>
      <xdr:rowOff>76200</xdr:rowOff>
    </xdr:to>
    <xdr:sp macro="" textlink="">
      <xdr:nvSpPr>
        <xdr:cNvPr id="2404" name="Line 1380"/>
        <xdr:cNvSpPr>
          <a:spLocks noChangeShapeType="1"/>
        </xdr:cNvSpPr>
      </xdr:nvSpPr>
      <xdr:spPr bwMode="auto">
        <a:xfrm>
          <a:off x="2628900" y="5486400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5</xdr:col>
      <xdr:colOff>142875</xdr:colOff>
      <xdr:row>33</xdr:row>
      <xdr:rowOff>76200</xdr:rowOff>
    </xdr:from>
    <xdr:to>
      <xdr:col>7</xdr:col>
      <xdr:colOff>0</xdr:colOff>
      <xdr:row>35</xdr:row>
      <xdr:rowOff>76200</xdr:rowOff>
    </xdr:to>
    <xdr:sp macro="" textlink="">
      <xdr:nvSpPr>
        <xdr:cNvPr id="2405" name="Line 1381"/>
        <xdr:cNvSpPr>
          <a:spLocks noChangeShapeType="1"/>
        </xdr:cNvSpPr>
      </xdr:nvSpPr>
      <xdr:spPr bwMode="auto">
        <a:xfrm flipV="1">
          <a:off x="2371725" y="5486400"/>
          <a:ext cx="257175" cy="3333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9</xdr:col>
      <xdr:colOff>0</xdr:colOff>
      <xdr:row>38</xdr:row>
      <xdr:rowOff>0</xdr:rowOff>
    </xdr:from>
    <xdr:to>
      <xdr:col>9</xdr:col>
      <xdr:colOff>0</xdr:colOff>
      <xdr:row>38</xdr:row>
      <xdr:rowOff>142875</xdr:rowOff>
    </xdr:to>
    <xdr:sp macro="" textlink="">
      <xdr:nvSpPr>
        <xdr:cNvPr id="2406" name="Line 1382"/>
        <xdr:cNvSpPr>
          <a:spLocks noChangeShapeType="1"/>
        </xdr:cNvSpPr>
      </xdr:nvSpPr>
      <xdr:spPr bwMode="auto">
        <a:xfrm>
          <a:off x="3848100" y="6238875"/>
          <a:ext cx="0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9</xdr:col>
      <xdr:colOff>142875</xdr:colOff>
      <xdr:row>38</xdr:row>
      <xdr:rowOff>76200</xdr:rowOff>
    </xdr:from>
    <xdr:to>
      <xdr:col>17</xdr:col>
      <xdr:colOff>0</xdr:colOff>
      <xdr:row>38</xdr:row>
      <xdr:rowOff>76200</xdr:rowOff>
    </xdr:to>
    <xdr:sp macro="" textlink="">
      <xdr:nvSpPr>
        <xdr:cNvPr id="2407" name="Line 1383"/>
        <xdr:cNvSpPr>
          <a:spLocks noChangeShapeType="1"/>
        </xdr:cNvSpPr>
      </xdr:nvSpPr>
      <xdr:spPr bwMode="auto">
        <a:xfrm>
          <a:off x="3990975" y="6315075"/>
          <a:ext cx="3095625" cy="0"/>
        </a:xfrm>
        <a:prstGeom prst="line">
          <a:avLst/>
        </a:prstGeom>
        <a:noFill/>
        <a:ln w="1">
          <a:solidFill>
            <a:srgbClr val="000000"/>
          </a:solidFill>
          <a:prstDash val="dash"/>
          <a:round/>
          <a:headEnd/>
          <a:tailEnd/>
        </a:ln>
        <a:effectLst/>
      </xdr:spPr>
    </xdr:sp>
    <xdr:clientData/>
  </xdr:twoCellAnchor>
  <xdr:twoCellAnchor>
    <xdr:from>
      <xdr:col>7</xdr:col>
      <xdr:colOff>0</xdr:colOff>
      <xdr:row>38</xdr:row>
      <xdr:rowOff>76200</xdr:rowOff>
    </xdr:from>
    <xdr:to>
      <xdr:col>9</xdr:col>
      <xdr:colOff>0</xdr:colOff>
      <xdr:row>38</xdr:row>
      <xdr:rowOff>76200</xdr:rowOff>
    </xdr:to>
    <xdr:sp macro="" textlink="">
      <xdr:nvSpPr>
        <xdr:cNvPr id="2408" name="Line 1384"/>
        <xdr:cNvSpPr>
          <a:spLocks noChangeShapeType="1"/>
        </xdr:cNvSpPr>
      </xdr:nvSpPr>
      <xdr:spPr bwMode="auto">
        <a:xfrm>
          <a:off x="2628900" y="63150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5</xdr:col>
      <xdr:colOff>142875</xdr:colOff>
      <xdr:row>35</xdr:row>
      <xdr:rowOff>76200</xdr:rowOff>
    </xdr:from>
    <xdr:to>
      <xdr:col>7</xdr:col>
      <xdr:colOff>0</xdr:colOff>
      <xdr:row>38</xdr:row>
      <xdr:rowOff>76200</xdr:rowOff>
    </xdr:to>
    <xdr:sp macro="" textlink="">
      <xdr:nvSpPr>
        <xdr:cNvPr id="2409" name="Line 1385"/>
        <xdr:cNvSpPr>
          <a:spLocks noChangeShapeType="1"/>
        </xdr:cNvSpPr>
      </xdr:nvSpPr>
      <xdr:spPr bwMode="auto">
        <a:xfrm>
          <a:off x="2371725" y="5819775"/>
          <a:ext cx="25717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142875</xdr:colOff>
      <xdr:row>25</xdr:row>
      <xdr:rowOff>152400</xdr:rowOff>
    </xdr:to>
    <xdr:sp macro="" textlink="">
      <xdr:nvSpPr>
        <xdr:cNvPr id="2410" name="Rectangle 1386"/>
        <xdr:cNvSpPr>
          <a:spLocks noChangeArrowheads="1"/>
        </xdr:cNvSpPr>
      </xdr:nvSpPr>
      <xdr:spPr bwMode="auto">
        <a:xfrm>
          <a:off x="609600" y="4076700"/>
          <a:ext cx="142875" cy="152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/>
      </xdr:spPr>
    </xdr:sp>
    <xdr:clientData/>
  </xdr:twoCellAnchor>
  <xdr:twoCellAnchor>
    <xdr:from>
      <xdr:col>0</xdr:col>
      <xdr:colOff>0</xdr:colOff>
      <xdr:row>25</xdr:row>
      <xdr:rowOff>76200</xdr:rowOff>
    </xdr:from>
    <xdr:to>
      <xdr:col>1</xdr:col>
      <xdr:colOff>0</xdr:colOff>
      <xdr:row>25</xdr:row>
      <xdr:rowOff>76200</xdr:rowOff>
    </xdr:to>
    <xdr:sp macro="" textlink="">
      <xdr:nvSpPr>
        <xdr:cNvPr id="2411" name="Line 1387"/>
        <xdr:cNvSpPr>
          <a:spLocks noChangeShapeType="1"/>
        </xdr:cNvSpPr>
      </xdr:nvSpPr>
      <xdr:spPr bwMode="auto">
        <a:xfrm>
          <a:off x="0" y="4152900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24</xdr:col>
      <xdr:colOff>0</xdr:colOff>
      <xdr:row>51</xdr:row>
      <xdr:rowOff>142875</xdr:rowOff>
    </xdr:from>
    <xdr:to>
      <xdr:col>24</xdr:col>
      <xdr:colOff>381000</xdr:colOff>
      <xdr:row>55</xdr:row>
      <xdr:rowOff>0</xdr:rowOff>
    </xdr:to>
    <xdr:sp macro="" textlink="">
      <xdr:nvSpPr>
        <xdr:cNvPr id="2412" name="Line 1388"/>
        <xdr:cNvSpPr>
          <a:spLocks noChangeShapeType="1"/>
        </xdr:cNvSpPr>
      </xdr:nvSpPr>
      <xdr:spPr bwMode="auto">
        <a:xfrm flipH="1">
          <a:off x="12039600" y="8534400"/>
          <a:ext cx="38100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  <xdr:twoCellAnchor>
    <xdr:from>
      <xdr:col>24</xdr:col>
      <xdr:colOff>381000</xdr:colOff>
      <xdr:row>52</xdr:row>
      <xdr:rowOff>0</xdr:rowOff>
    </xdr:from>
    <xdr:to>
      <xdr:col>25</xdr:col>
      <xdr:colOff>9525</xdr:colOff>
      <xdr:row>55</xdr:row>
      <xdr:rowOff>19050</xdr:rowOff>
    </xdr:to>
    <xdr:sp macro="" textlink="">
      <xdr:nvSpPr>
        <xdr:cNvPr id="2413" name="Line 1389"/>
        <xdr:cNvSpPr>
          <a:spLocks noChangeShapeType="1"/>
        </xdr:cNvSpPr>
      </xdr:nvSpPr>
      <xdr:spPr bwMode="auto">
        <a:xfrm>
          <a:off x="12420600" y="8553450"/>
          <a:ext cx="466725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V1015"/>
  <sheetViews>
    <sheetView tabSelected="1" topLeftCell="L36" workbookViewId="0">
      <selection activeCell="AD45" sqref="AD45"/>
    </sheetView>
  </sheetViews>
  <sheetFormatPr defaultRowHeight="12.75"/>
  <cols>
    <col min="2" max="2" width="2.28515625" customWidth="1"/>
    <col min="3" max="3" width="3.7109375" customWidth="1"/>
    <col min="6" max="6" width="2.28515625" customWidth="1"/>
    <col min="7" max="7" width="3.7109375" customWidth="1"/>
    <col min="10" max="10" width="2.28515625" customWidth="1"/>
    <col min="11" max="11" width="3.7109375" customWidth="1"/>
    <col min="14" max="14" width="2.28515625" customWidth="1"/>
    <col min="15" max="15" width="3.7109375" customWidth="1"/>
    <col min="18" max="18" width="2.28515625" customWidth="1"/>
    <col min="21" max="21" width="14.140625" customWidth="1"/>
    <col min="22" max="22" width="13.85546875" customWidth="1"/>
    <col min="23" max="23" width="13.42578125" customWidth="1"/>
    <col min="24" max="24" width="12.85546875" customWidth="1"/>
    <col min="25" max="25" width="12.5703125" customWidth="1"/>
  </cols>
  <sheetData>
    <row r="1" spans="1:25">
      <c r="A1" t="s">
        <v>90</v>
      </c>
      <c r="U1" s="16" t="s">
        <v>89</v>
      </c>
      <c r="V1" s="17"/>
      <c r="W1" s="17"/>
      <c r="X1" s="17"/>
      <c r="Y1" s="18"/>
    </row>
    <row r="2" spans="1:25">
      <c r="P2">
        <f>ProbSatis_Pass</f>
        <v>0.96</v>
      </c>
      <c r="U2" s="8" t="s">
        <v>26</v>
      </c>
      <c r="V2" s="27" t="s">
        <v>48</v>
      </c>
      <c r="W2" s="27"/>
      <c r="X2" s="27"/>
      <c r="Y2" s="27"/>
    </row>
    <row r="3" spans="1:25">
      <c r="P3" t="str">
        <f>U14</f>
        <v>Satisfactory</v>
      </c>
      <c r="U3" s="6" t="s">
        <v>27</v>
      </c>
      <c r="V3" s="27" t="s">
        <v>47</v>
      </c>
      <c r="W3" s="27"/>
      <c r="X3" s="27"/>
      <c r="Y3" s="27"/>
    </row>
    <row r="4" spans="1:25">
      <c r="S4">
        <f>SUM(P5,L7,H11,D18)</f>
        <v>200</v>
      </c>
      <c r="U4" s="6" t="s">
        <v>18</v>
      </c>
      <c r="V4" s="27" t="s">
        <v>49</v>
      </c>
      <c r="W4" s="27"/>
      <c r="X4" s="27"/>
      <c r="Y4" s="27"/>
    </row>
    <row r="5" spans="1:25">
      <c r="L5" t="str">
        <f>U12</f>
        <v>Accept</v>
      </c>
      <c r="P5">
        <f>SatisPayoff</f>
        <v>200</v>
      </c>
      <c r="Q5">
        <f>S4</f>
        <v>200</v>
      </c>
      <c r="U5" s="6" t="s">
        <v>19</v>
      </c>
      <c r="V5" s="27" t="s">
        <v>50</v>
      </c>
      <c r="W5" s="27"/>
      <c r="X5" s="27"/>
      <c r="Y5" s="27"/>
    </row>
    <row r="6" spans="1:25">
      <c r="U6" s="6" t="s">
        <v>21</v>
      </c>
      <c r="V6" s="27" t="s">
        <v>51</v>
      </c>
      <c r="W6" s="27"/>
      <c r="X6" s="27"/>
      <c r="Y6" s="27"/>
    </row>
    <row r="7" spans="1:25">
      <c r="L7">
        <f>AcceptCost</f>
        <v>0</v>
      </c>
      <c r="M7">
        <f>IF(ABS(1-SUM(P2,P7))&lt;=0.00001,SUM(P2*Q5,P7*Q10),NA())</f>
        <v>152.00000000000003</v>
      </c>
      <c r="P7">
        <f>ProbUnsat_Pass</f>
        <v>3.999999999999998E-2</v>
      </c>
      <c r="U7" s="6" t="s">
        <v>22</v>
      </c>
      <c r="V7" s="27" t="s">
        <v>52</v>
      </c>
      <c r="W7" s="27"/>
      <c r="X7" s="27"/>
      <c r="Y7" s="27"/>
    </row>
    <row r="8" spans="1:25">
      <c r="H8">
        <f>V42</f>
        <v>0.75000000000000011</v>
      </c>
      <c r="P8" t="str">
        <f>U15</f>
        <v>Unsatisfactory</v>
      </c>
      <c r="U8" s="6" t="s">
        <v>23</v>
      </c>
      <c r="V8" s="27" t="s">
        <v>53</v>
      </c>
      <c r="W8" s="27"/>
      <c r="X8" s="27"/>
      <c r="Y8" s="27"/>
    </row>
    <row r="9" spans="1:25">
      <c r="H9" t="str">
        <f>U16</f>
        <v>Pass</v>
      </c>
      <c r="S9">
        <f>SUM(P10,L7,H11,D18)</f>
        <v>-1000</v>
      </c>
      <c r="U9" s="7" t="s">
        <v>24</v>
      </c>
      <c r="V9" s="27" t="s">
        <v>54</v>
      </c>
      <c r="W9" s="27"/>
      <c r="X9" s="27"/>
      <c r="Y9" s="27"/>
    </row>
    <row r="10" spans="1:25">
      <c r="J10">
        <f>IF(I11=M7,1,IF(I11=M15,2))</f>
        <v>1</v>
      </c>
      <c r="P10">
        <f>Unsatpayoff</f>
        <v>-1000</v>
      </c>
      <c r="Q10">
        <f>S9</f>
        <v>-1000</v>
      </c>
    </row>
    <row r="11" spans="1:25">
      <c r="H11">
        <v>0</v>
      </c>
      <c r="I11">
        <f>MAX(M7,M15)</f>
        <v>152.00000000000003</v>
      </c>
      <c r="U11" s="13" t="s">
        <v>85</v>
      </c>
      <c r="W11" s="4" t="s">
        <v>25</v>
      </c>
      <c r="X11" s="5"/>
    </row>
    <row r="12" spans="1:25">
      <c r="U12" s="27" t="s">
        <v>23</v>
      </c>
      <c r="W12" s="8" t="s">
        <v>28</v>
      </c>
      <c r="X12" s="27">
        <v>200</v>
      </c>
    </row>
    <row r="13" spans="1:25">
      <c r="L13" t="str">
        <f>U13</f>
        <v>Reject</v>
      </c>
      <c r="U13" s="27" t="s">
        <v>24</v>
      </c>
      <c r="W13" s="6" t="s">
        <v>29</v>
      </c>
      <c r="X13" s="27">
        <v>-1000</v>
      </c>
    </row>
    <row r="14" spans="1:25">
      <c r="S14">
        <f>SUM(L15,H11,D18)</f>
        <v>0</v>
      </c>
      <c r="U14" s="27" t="s">
        <v>26</v>
      </c>
      <c r="W14" s="15" t="s">
        <v>86</v>
      </c>
      <c r="X14" s="27">
        <v>0</v>
      </c>
    </row>
    <row r="15" spans="1:25">
      <c r="L15">
        <f>RejectCosts</f>
        <v>0</v>
      </c>
      <c r="M15">
        <f>S14</f>
        <v>0</v>
      </c>
      <c r="U15" s="27" t="s">
        <v>27</v>
      </c>
      <c r="W15" s="6" t="s">
        <v>87</v>
      </c>
      <c r="X15" s="27">
        <v>0</v>
      </c>
    </row>
    <row r="16" spans="1:25">
      <c r="D16" t="str">
        <f>U18</f>
        <v>Test</v>
      </c>
      <c r="U16" s="27" t="s">
        <v>21</v>
      </c>
      <c r="W16" s="6" t="s">
        <v>30</v>
      </c>
      <c r="X16" s="27">
        <v>0</v>
      </c>
    </row>
    <row r="17" spans="1:25">
      <c r="P17">
        <f>ProbSatis_Fail</f>
        <v>0.72</v>
      </c>
      <c r="U17" s="27" t="s">
        <v>22</v>
      </c>
      <c r="W17" s="15" t="s">
        <v>88</v>
      </c>
      <c r="X17" s="27">
        <v>0</v>
      </c>
    </row>
    <row r="18" spans="1:25">
      <c r="D18">
        <f>TestCost</f>
        <v>0</v>
      </c>
      <c r="E18">
        <f>IF(ABS(1-SUM(H8,H23))&lt;=0.00001,SUM(H8*I11,H23*I26),NA())</f>
        <v>114.00000000000004</v>
      </c>
      <c r="P18" t="str">
        <f>U14</f>
        <v>Satisfactory</v>
      </c>
      <c r="U18" s="27" t="s">
        <v>18</v>
      </c>
      <c r="W18" s="6" t="s">
        <v>31</v>
      </c>
      <c r="X18" s="27">
        <v>0.9</v>
      </c>
    </row>
    <row r="19" spans="1:25">
      <c r="S19">
        <f>SUM(P20,L22,H26,D18)</f>
        <v>200</v>
      </c>
      <c r="U19" s="27" t="s">
        <v>19</v>
      </c>
      <c r="W19" s="6" t="s">
        <v>32</v>
      </c>
      <c r="X19" s="27">
        <v>0.8</v>
      </c>
    </row>
    <row r="20" spans="1:25">
      <c r="L20" t="str">
        <f>U12</f>
        <v>Accept</v>
      </c>
      <c r="P20">
        <f>SatisPayoff</f>
        <v>200</v>
      </c>
      <c r="Q20">
        <f>S19</f>
        <v>200</v>
      </c>
      <c r="W20" s="7" t="s">
        <v>33</v>
      </c>
      <c r="X20" s="27">
        <v>0.3</v>
      </c>
    </row>
    <row r="21" spans="1:25" ht="13.5" thickBot="1"/>
    <row r="22" spans="1:25" ht="13.5" thickBot="1">
      <c r="L22">
        <f>AcceptCost</f>
        <v>0</v>
      </c>
      <c r="M22">
        <f>IF(ABS(1-SUM(P17,P22))&lt;=0.00001,SUM(P17*Q20,P22*Q25),NA())</f>
        <v>-135.99999999999994</v>
      </c>
      <c r="P22">
        <f>ProbUnsat_Fail</f>
        <v>0.27999999999999997</v>
      </c>
      <c r="U22" s="28"/>
      <c r="V22" s="3" t="s">
        <v>82</v>
      </c>
      <c r="W22" s="42" t="s">
        <v>83</v>
      </c>
      <c r="X22" s="42"/>
      <c r="Y22" s="39"/>
    </row>
    <row r="23" spans="1:25" ht="13.5" thickBot="1">
      <c r="H23">
        <f>V43</f>
        <v>0.24999999999999994</v>
      </c>
      <c r="P23" t="str">
        <f>U15</f>
        <v>Unsatisfactory</v>
      </c>
      <c r="U23" s="28"/>
      <c r="V23" s="41" t="s">
        <v>81</v>
      </c>
      <c r="W23" s="43" t="str">
        <f>U14</f>
        <v>Satisfactory</v>
      </c>
      <c r="X23" s="43" t="str">
        <f>U15</f>
        <v>Unsatisfactory</v>
      </c>
      <c r="Y23" s="40"/>
    </row>
    <row r="24" spans="1:25">
      <c r="H24" t="str">
        <f>U17</f>
        <v>Fail</v>
      </c>
      <c r="S24">
        <f>SUM(P25,L22,H26,D18)</f>
        <v>-1000</v>
      </c>
      <c r="U24" s="28"/>
      <c r="V24" s="29" t="str">
        <f>U12</f>
        <v>Accept</v>
      </c>
      <c r="W24" s="26">
        <f>SatisPayoff</f>
        <v>200</v>
      </c>
      <c r="X24" s="26">
        <f>Unsatpayoff</f>
        <v>-1000</v>
      </c>
      <c r="Y24" s="36"/>
    </row>
    <row r="25" spans="1:25">
      <c r="A25" s="2"/>
      <c r="J25">
        <f>IF(I26=M22,1,IF(I26=M30,2))</f>
        <v>2</v>
      </c>
      <c r="P25">
        <f>Unsatpayoff</f>
        <v>-1000</v>
      </c>
      <c r="Q25">
        <f>S24</f>
        <v>-1000</v>
      </c>
      <c r="U25" s="28"/>
      <c r="V25" s="31" t="str">
        <f>U13</f>
        <v>Reject</v>
      </c>
      <c r="W25" s="26">
        <v>0</v>
      </c>
      <c r="X25" s="26">
        <v>0</v>
      </c>
      <c r="Y25" s="36"/>
    </row>
    <row r="26" spans="1:25" ht="13.5" thickBot="1">
      <c r="B26">
        <f>IF(A27=E18,1,IF(A27=E37,2))</f>
        <v>1</v>
      </c>
      <c r="H26">
        <v>0</v>
      </c>
      <c r="I26">
        <f>MAX(M22,M30)</f>
        <v>0</v>
      </c>
      <c r="U26" s="28"/>
      <c r="V26" s="33"/>
      <c r="W26" s="34"/>
      <c r="X26" s="34"/>
      <c r="Y26" s="36"/>
    </row>
    <row r="27" spans="1:25">
      <c r="A27">
        <f>MAX(E18,E37)</f>
        <v>114.00000000000004</v>
      </c>
      <c r="U27" s="28"/>
      <c r="V27" s="28"/>
      <c r="W27" s="28"/>
      <c r="X27" s="28"/>
      <c r="Y27" s="28"/>
    </row>
    <row r="28" spans="1:25">
      <c r="L28" t="str">
        <f>U13</f>
        <v>Reject</v>
      </c>
      <c r="U28" s="28"/>
      <c r="V28" s="12" t="s">
        <v>84</v>
      </c>
      <c r="W28" s="25">
        <f>MAX(V33*W24+V34*X24,V33*W25+V34*X25)</f>
        <v>80.000000000000028</v>
      </c>
      <c r="X28" s="28"/>
      <c r="Y28" s="28"/>
    </row>
    <row r="29" spans="1:25" ht="13.5" thickBot="1">
      <c r="S29">
        <f>SUM(L30,H26,D18)</f>
        <v>0</v>
      </c>
      <c r="U29" s="28"/>
      <c r="V29" s="28"/>
      <c r="W29" s="28"/>
      <c r="X29" s="28"/>
      <c r="Y29" s="28"/>
    </row>
    <row r="30" spans="1:25">
      <c r="L30">
        <f>RejectCosts</f>
        <v>0</v>
      </c>
      <c r="M30">
        <f>S29</f>
        <v>0</v>
      </c>
      <c r="U30" s="3" t="s">
        <v>39</v>
      </c>
      <c r="V30" s="30"/>
      <c r="W30" s="45" t="s">
        <v>40</v>
      </c>
      <c r="X30" s="46"/>
      <c r="Y30" s="39"/>
    </row>
    <row r="31" spans="1:25" ht="13.5" thickBot="1">
      <c r="U31" s="10"/>
      <c r="V31" s="32"/>
      <c r="W31" s="39"/>
      <c r="X31" s="14" t="s">
        <v>34</v>
      </c>
      <c r="Y31" s="39"/>
    </row>
    <row r="32" spans="1:25" ht="13.5" thickBot="1">
      <c r="H32">
        <f>V33</f>
        <v>0.9</v>
      </c>
      <c r="U32" s="11" t="s">
        <v>36</v>
      </c>
      <c r="V32" s="44" t="s">
        <v>38</v>
      </c>
      <c r="W32" s="48" t="str">
        <f>U16</f>
        <v>Pass</v>
      </c>
      <c r="X32" s="49" t="str">
        <f>U17</f>
        <v>Fail</v>
      </c>
      <c r="Y32" s="40"/>
    </row>
    <row r="33" spans="4:25">
      <c r="H33" t="str">
        <f>U14</f>
        <v>Satisfactory</v>
      </c>
      <c r="U33" s="35" t="str">
        <f>U14</f>
        <v>Satisfactory</v>
      </c>
      <c r="V33" s="26">
        <f>ProbSatis</f>
        <v>0.9</v>
      </c>
      <c r="W33" s="26">
        <f>ProbPass_Satis</f>
        <v>0.8</v>
      </c>
      <c r="X33" s="26">
        <f>1-W33</f>
        <v>0.19999999999999996</v>
      </c>
      <c r="Y33" s="36"/>
    </row>
    <row r="34" spans="4:25">
      <c r="S34">
        <f>SUM(H35,D37)</f>
        <v>200</v>
      </c>
      <c r="U34" s="36" t="str">
        <f>U15</f>
        <v>Unsatisfactory</v>
      </c>
      <c r="V34" s="26">
        <f>1-V33</f>
        <v>9.9999999999999978E-2</v>
      </c>
      <c r="W34" s="26">
        <f>ProbPass_Unsat</f>
        <v>0.3</v>
      </c>
      <c r="X34" s="26">
        <f>1-W34</f>
        <v>0.7</v>
      </c>
      <c r="Y34" s="36"/>
    </row>
    <row r="35" spans="4:25" ht="13.5" thickBot="1">
      <c r="D35" t="str">
        <f>U19</f>
        <v>No Test</v>
      </c>
      <c r="H35">
        <f>SatisPayoff</f>
        <v>200</v>
      </c>
      <c r="I35">
        <f>S34</f>
        <v>200</v>
      </c>
      <c r="U35" s="37"/>
      <c r="V35" s="37"/>
      <c r="W35" s="37"/>
      <c r="X35" s="34"/>
      <c r="Y35" s="36"/>
    </row>
    <row r="36" spans="4:25">
      <c r="U36" s="28"/>
      <c r="V36" s="28"/>
      <c r="W36" s="28"/>
      <c r="X36" s="28"/>
      <c r="Y36" s="28"/>
    </row>
    <row r="37" spans="4:25">
      <c r="D37">
        <f>NoTestCost</f>
        <v>0</v>
      </c>
      <c r="E37">
        <f>IF(ABS(1-SUM(H32,H37))&lt;=0.00001,SUM(H32*I35,H37*I40),NA())</f>
        <v>80.000000000000028</v>
      </c>
      <c r="H37">
        <f>V34</f>
        <v>9.9999999999999978E-2</v>
      </c>
      <c r="U37" s="9" t="s">
        <v>79</v>
      </c>
      <c r="V37" s="25">
        <f>V33*W24+V34*X25 - W28</f>
        <v>99.999999999999972</v>
      </c>
      <c r="W37" s="28"/>
      <c r="X37" s="28"/>
      <c r="Y37" s="28"/>
    </row>
    <row r="38" spans="4:25" ht="13.5" thickBot="1">
      <c r="H38" t="str">
        <f>U15</f>
        <v>Unsatisfactory</v>
      </c>
      <c r="U38" s="38"/>
      <c r="V38" s="38"/>
      <c r="W38" s="38"/>
      <c r="X38" s="38"/>
      <c r="Y38" s="38"/>
    </row>
    <row r="39" spans="4:25">
      <c r="S39">
        <f>SUM(H40,D37)</f>
        <v>-1000</v>
      </c>
      <c r="U39" s="3" t="s">
        <v>41</v>
      </c>
      <c r="V39" s="30"/>
      <c r="W39" s="45" t="s">
        <v>37</v>
      </c>
      <c r="X39" s="47"/>
      <c r="Y39" s="39"/>
    </row>
    <row r="40" spans="4:25" ht="13.5" thickBot="1">
      <c r="H40">
        <f>Unsatpayoff</f>
        <v>-1000</v>
      </c>
      <c r="I40">
        <f>S39</f>
        <v>-1000</v>
      </c>
      <c r="U40" s="10"/>
      <c r="V40" s="32"/>
      <c r="W40" s="51"/>
      <c r="X40" s="52" t="s">
        <v>36</v>
      </c>
      <c r="Y40" s="39"/>
    </row>
    <row r="41" spans="4:25" ht="13.5" thickBot="1">
      <c r="U41" s="11" t="s">
        <v>34</v>
      </c>
      <c r="V41" s="11" t="s">
        <v>35</v>
      </c>
      <c r="W41" s="50" t="str">
        <f>U14</f>
        <v>Satisfactory</v>
      </c>
      <c r="X41" s="50" t="str">
        <f>U15</f>
        <v>Unsatisfactory</v>
      </c>
      <c r="Y41" s="40"/>
    </row>
    <row r="42" spans="4:25">
      <c r="U42" s="35" t="str">
        <f>U16</f>
        <v>Pass</v>
      </c>
      <c r="V42" s="26">
        <f>SUMPRODUCT(V33:V34,W33:W34)</f>
        <v>0.75000000000000011</v>
      </c>
      <c r="W42" s="26">
        <f>W33*V33/V42</f>
        <v>0.96</v>
      </c>
      <c r="X42" s="26">
        <f>W34*V34/V42</f>
        <v>3.999999999999998E-2</v>
      </c>
      <c r="Y42" s="36" t="str">
        <f>IF(W35="","",V35*W35/SUMPRODUCT(V33:V37,W33:W37))</f>
        <v/>
      </c>
    </row>
    <row r="43" spans="4:25">
      <c r="U43" s="36" t="str">
        <f>U17</f>
        <v>Fail</v>
      </c>
      <c r="V43" s="26">
        <f>SUMPRODUCT(V33:V34,X33:X34)</f>
        <v>0.24999999999999994</v>
      </c>
      <c r="W43" s="26">
        <f>X33*V33/V43</f>
        <v>0.72</v>
      </c>
      <c r="X43" s="26">
        <f>X34*V34/V43</f>
        <v>0.27999999999999997</v>
      </c>
      <c r="Y43" s="36" t="str">
        <f>IF(X35="","",V35*X35/SUMPRODUCT(V33:V37,X33:X37))</f>
        <v/>
      </c>
    </row>
    <row r="44" spans="4:25" ht="13.5" thickBot="1">
      <c r="U44" s="37"/>
      <c r="V44" s="55" t="str">
        <f>IF(Y33="","",SUMPRODUCT(V33:V37,Y33:Y37))</f>
        <v/>
      </c>
      <c r="W44" s="55" t="str">
        <f>IF(Y33="","",V33*Y33/SUMPRODUCT(V33:V37,Y33:Y37))</f>
        <v/>
      </c>
      <c r="X44" s="55" t="str">
        <f>IF(Y34="","",V34*Y34/SUMPRODUCT(V33:V37,Y33:Y37))</f>
        <v/>
      </c>
      <c r="Y44" s="36" t="str">
        <f>IF(Y35="","",V35*Y35/SUMPRODUCT(V33:V37,Y33:Y37))</f>
        <v/>
      </c>
    </row>
    <row r="45" spans="4:25">
      <c r="U45" s="28"/>
      <c r="V45" s="28"/>
      <c r="W45" s="28"/>
      <c r="X45" s="28"/>
      <c r="Y45" s="28"/>
    </row>
    <row r="46" spans="4:25">
      <c r="U46" s="9" t="s">
        <v>80</v>
      </c>
      <c r="V46" s="25">
        <f>E18-D18-W28</f>
        <v>34.000000000000014</v>
      </c>
      <c r="W46" s="28"/>
      <c r="X46" s="28"/>
      <c r="Y46" s="28"/>
    </row>
    <row r="48" spans="4:25">
      <c r="U48" s="53" t="s">
        <v>42</v>
      </c>
      <c r="V48" s="53" t="s">
        <v>43</v>
      </c>
      <c r="Y48" s="1" t="s">
        <v>91</v>
      </c>
    </row>
    <row r="49" spans="21:29">
      <c r="U49" s="54" t="s">
        <v>28</v>
      </c>
      <c r="V49" s="54" t="s">
        <v>65</v>
      </c>
      <c r="Y49" s="25">
        <f>A27</f>
        <v>114.00000000000004</v>
      </c>
    </row>
    <row r="50" spans="21:29">
      <c r="U50" s="54" t="s">
        <v>44</v>
      </c>
      <c r="V50" s="54" t="s">
        <v>66</v>
      </c>
    </row>
    <row r="51" spans="21:29">
      <c r="U51" s="54" t="s">
        <v>30</v>
      </c>
      <c r="V51" s="54" t="s">
        <v>67</v>
      </c>
      <c r="X51" s="19"/>
      <c r="Y51" s="20" t="s">
        <v>92</v>
      </c>
      <c r="Z51" s="19"/>
      <c r="AA51" s="19"/>
    </row>
    <row r="52" spans="21:29">
      <c r="U52" s="54" t="s">
        <v>31</v>
      </c>
      <c r="V52" s="54" t="s">
        <v>68</v>
      </c>
      <c r="X52" s="21" t="s">
        <v>95</v>
      </c>
      <c r="Y52" s="26" t="str">
        <f>IF(B26=1,"Yes","No")</f>
        <v>Yes</v>
      </c>
      <c r="Z52" s="19"/>
      <c r="AA52" s="19"/>
      <c r="AC52" s="19"/>
    </row>
    <row r="53" spans="21:29">
      <c r="U53" s="54" t="s">
        <v>45</v>
      </c>
      <c r="V53" s="54" t="s">
        <v>69</v>
      </c>
      <c r="X53" s="19"/>
      <c r="Y53" s="19"/>
      <c r="Z53" s="19"/>
      <c r="AA53" s="19"/>
      <c r="AC53" s="19"/>
    </row>
    <row r="54" spans="21:29">
      <c r="U54" s="54" t="s">
        <v>46</v>
      </c>
      <c r="V54" s="54" t="s">
        <v>70</v>
      </c>
      <c r="X54" s="22" t="s">
        <v>93</v>
      </c>
      <c r="Y54" s="19"/>
      <c r="Z54" s="23" t="s">
        <v>94</v>
      </c>
      <c r="AA54" s="19"/>
      <c r="AC54" s="19"/>
    </row>
    <row r="55" spans="21:29">
      <c r="U55" s="54" t="s">
        <v>59</v>
      </c>
      <c r="V55" s="54" t="s">
        <v>60</v>
      </c>
      <c r="X55" s="19"/>
      <c r="Y55" s="19"/>
      <c r="Z55" s="19"/>
      <c r="AA55" s="19"/>
      <c r="AC55" s="19"/>
    </row>
    <row r="56" spans="21:29">
      <c r="U56" s="54" t="s">
        <v>63</v>
      </c>
      <c r="V56" s="54" t="s">
        <v>61</v>
      </c>
      <c r="X56" s="26" t="str">
        <f>IF(J10=1,U12,U13)</f>
        <v>Accept</v>
      </c>
      <c r="Y56" s="19"/>
      <c r="Z56" s="26" t="str">
        <f>IF(J10=1,U12,U13)</f>
        <v>Accept</v>
      </c>
      <c r="AA56" s="24" t="s">
        <v>96</v>
      </c>
      <c r="AC56" s="19"/>
    </row>
    <row r="57" spans="21:29">
      <c r="U57" s="54" t="s">
        <v>57</v>
      </c>
      <c r="V57" s="54" t="s">
        <v>58</v>
      </c>
      <c r="X57" s="19"/>
      <c r="Y57" s="19"/>
      <c r="Z57" s="26" t="str">
        <f>IF(J25=1,U12,U13)</f>
        <v>Reject</v>
      </c>
      <c r="AA57" s="24" t="s">
        <v>97</v>
      </c>
      <c r="AC57" s="19"/>
    </row>
    <row r="58" spans="21:29">
      <c r="U58" s="54" t="s">
        <v>64</v>
      </c>
      <c r="V58" s="54" t="s">
        <v>55</v>
      </c>
      <c r="AC58" s="19"/>
    </row>
    <row r="59" spans="21:29">
      <c r="U59" s="54" t="s">
        <v>62</v>
      </c>
      <c r="V59" s="54" t="s">
        <v>56</v>
      </c>
    </row>
    <row r="60" spans="21:29">
      <c r="U60" s="54" t="s">
        <v>71</v>
      </c>
      <c r="V60" s="54" t="s">
        <v>72</v>
      </c>
    </row>
    <row r="61" spans="21:29">
      <c r="U61" s="54" t="s">
        <v>73</v>
      </c>
      <c r="V61" s="54" t="s">
        <v>74</v>
      </c>
    </row>
    <row r="62" spans="21:29">
      <c r="U62" s="54" t="s">
        <v>75</v>
      </c>
      <c r="V62" s="54" t="s">
        <v>76</v>
      </c>
    </row>
    <row r="63" spans="21:29">
      <c r="U63" s="54" t="s">
        <v>77</v>
      </c>
      <c r="V63" s="54" t="s">
        <v>78</v>
      </c>
    </row>
    <row r="985" spans="188:202">
      <c r="GF985" t="s">
        <v>0</v>
      </c>
      <c r="GG985" t="s">
        <v>1</v>
      </c>
      <c r="GH985" t="s">
        <v>2</v>
      </c>
      <c r="GI985" t="s">
        <v>3</v>
      </c>
      <c r="GJ985" t="s">
        <v>4</v>
      </c>
      <c r="GK985" t="s">
        <v>5</v>
      </c>
      <c r="GL985" t="s">
        <v>6</v>
      </c>
      <c r="GM985" t="s">
        <v>7</v>
      </c>
      <c r="GN985" t="s">
        <v>8</v>
      </c>
      <c r="GO985" t="s">
        <v>9</v>
      </c>
      <c r="GP985" t="s">
        <v>10</v>
      </c>
      <c r="GQ985" t="s">
        <v>11</v>
      </c>
      <c r="GR985" t="s">
        <v>12</v>
      </c>
      <c r="GS985" t="s">
        <v>13</v>
      </c>
      <c r="GT985" t="s">
        <v>14</v>
      </c>
    </row>
    <row r="986" spans="188:202">
      <c r="GF986">
        <v>0</v>
      </c>
      <c r="GG986" t="s">
        <v>15</v>
      </c>
      <c r="GH986">
        <v>0</v>
      </c>
      <c r="GI986">
        <v>0</v>
      </c>
      <c r="GJ986">
        <v>0</v>
      </c>
      <c r="GK986" t="s">
        <v>16</v>
      </c>
      <c r="GL986">
        <v>2</v>
      </c>
      <c r="GM986">
        <v>1</v>
      </c>
      <c r="GN986">
        <v>2</v>
      </c>
      <c r="GO986">
        <v>0</v>
      </c>
      <c r="GP986">
        <v>0</v>
      </c>
      <c r="GQ986">
        <v>0</v>
      </c>
      <c r="GR986">
        <v>34</v>
      </c>
      <c r="GS986">
        <v>1</v>
      </c>
      <c r="GT986" t="b">
        <v>1</v>
      </c>
    </row>
    <row r="987" spans="188:202">
      <c r="GF987">
        <v>1</v>
      </c>
      <c r="GI987">
        <v>0</v>
      </c>
      <c r="GJ987">
        <v>0</v>
      </c>
      <c r="GK987" t="s">
        <v>20</v>
      </c>
      <c r="GL987">
        <v>2</v>
      </c>
      <c r="GM987">
        <v>3</v>
      </c>
      <c r="GN987">
        <v>4</v>
      </c>
      <c r="GO987">
        <v>0</v>
      </c>
      <c r="GP987">
        <v>0</v>
      </c>
      <c r="GQ987">
        <v>0</v>
      </c>
      <c r="GR987">
        <v>19</v>
      </c>
      <c r="GS987">
        <v>5</v>
      </c>
      <c r="GT987" t="b">
        <v>1</v>
      </c>
    </row>
    <row r="988" spans="188:202">
      <c r="GF988">
        <v>2</v>
      </c>
      <c r="GI988">
        <v>0</v>
      </c>
      <c r="GJ988">
        <v>0</v>
      </c>
      <c r="GK988" t="s">
        <v>16</v>
      </c>
      <c r="GL988">
        <v>2</v>
      </c>
      <c r="GM988">
        <v>9</v>
      </c>
      <c r="GN988">
        <v>10</v>
      </c>
      <c r="GO988">
        <v>0</v>
      </c>
      <c r="GP988">
        <v>0</v>
      </c>
      <c r="GQ988">
        <v>0</v>
      </c>
      <c r="GR988">
        <v>49</v>
      </c>
      <c r="GS988">
        <v>5</v>
      </c>
      <c r="GT988" t="b">
        <v>1</v>
      </c>
    </row>
    <row r="989" spans="188:202">
      <c r="GF989">
        <v>3</v>
      </c>
      <c r="GJ989">
        <v>1</v>
      </c>
      <c r="GK989" t="s">
        <v>16</v>
      </c>
      <c r="GL989">
        <v>2</v>
      </c>
      <c r="GM989">
        <v>5</v>
      </c>
      <c r="GN989">
        <v>6</v>
      </c>
      <c r="GO989">
        <v>0</v>
      </c>
      <c r="GP989">
        <v>0</v>
      </c>
      <c r="GQ989">
        <v>0</v>
      </c>
      <c r="GR989">
        <v>9</v>
      </c>
      <c r="GS989">
        <v>9</v>
      </c>
      <c r="GT989" t="b">
        <v>1</v>
      </c>
    </row>
    <row r="990" spans="188:202">
      <c r="GF990">
        <v>4</v>
      </c>
      <c r="GJ990">
        <v>1</v>
      </c>
      <c r="GK990" t="s">
        <v>16</v>
      </c>
      <c r="GL990">
        <v>2</v>
      </c>
      <c r="GM990">
        <v>7</v>
      </c>
      <c r="GN990">
        <v>8</v>
      </c>
      <c r="GO990">
        <v>0</v>
      </c>
      <c r="GP990">
        <v>0</v>
      </c>
      <c r="GQ990">
        <v>0</v>
      </c>
      <c r="GR990">
        <v>29</v>
      </c>
      <c r="GS990">
        <v>9</v>
      </c>
      <c r="GT990" t="b">
        <v>1</v>
      </c>
    </row>
    <row r="991" spans="188:202">
      <c r="GF991">
        <v>5</v>
      </c>
      <c r="GI991">
        <v>0</v>
      </c>
      <c r="GJ991">
        <v>3</v>
      </c>
      <c r="GK991" t="s">
        <v>20</v>
      </c>
      <c r="GL991">
        <v>2</v>
      </c>
      <c r="GM991">
        <v>11</v>
      </c>
      <c r="GN991">
        <v>12</v>
      </c>
      <c r="GO991">
        <v>0</v>
      </c>
      <c r="GP991">
        <v>0</v>
      </c>
      <c r="GQ991">
        <v>0</v>
      </c>
      <c r="GR991">
        <v>4</v>
      </c>
      <c r="GS991">
        <v>13</v>
      </c>
      <c r="GT991" t="b">
        <v>1</v>
      </c>
    </row>
    <row r="992" spans="188:202">
      <c r="GF992">
        <v>6</v>
      </c>
      <c r="GI992">
        <v>0</v>
      </c>
      <c r="GJ992">
        <v>3</v>
      </c>
      <c r="GK992" t="s">
        <v>20</v>
      </c>
      <c r="GL992">
        <v>2</v>
      </c>
      <c r="GM992">
        <v>13</v>
      </c>
      <c r="GN992">
        <v>14</v>
      </c>
      <c r="GO992">
        <v>0</v>
      </c>
      <c r="GP992">
        <v>0</v>
      </c>
      <c r="GQ992">
        <v>0</v>
      </c>
      <c r="GR992">
        <v>14</v>
      </c>
      <c r="GS992">
        <v>13</v>
      </c>
      <c r="GT992" t="b">
        <v>1</v>
      </c>
    </row>
    <row r="993" spans="188:204">
      <c r="GF993">
        <v>7</v>
      </c>
      <c r="GI993">
        <v>0</v>
      </c>
      <c r="GJ993">
        <v>4</v>
      </c>
      <c r="GK993" t="s">
        <v>20</v>
      </c>
      <c r="GL993">
        <v>2</v>
      </c>
      <c r="GM993">
        <v>15</v>
      </c>
      <c r="GN993">
        <v>16</v>
      </c>
      <c r="GO993">
        <v>0</v>
      </c>
      <c r="GP993">
        <v>0</v>
      </c>
      <c r="GQ993">
        <v>0</v>
      </c>
      <c r="GR993">
        <v>24</v>
      </c>
      <c r="GS993">
        <v>13</v>
      </c>
      <c r="GT993" t="b">
        <v>1</v>
      </c>
    </row>
    <row r="994" spans="188:204">
      <c r="GF994">
        <v>8</v>
      </c>
      <c r="GI994">
        <v>0</v>
      </c>
      <c r="GJ994">
        <v>4</v>
      </c>
      <c r="GK994" t="s">
        <v>20</v>
      </c>
      <c r="GL994">
        <v>2</v>
      </c>
      <c r="GM994">
        <v>17</v>
      </c>
      <c r="GN994">
        <v>18</v>
      </c>
      <c r="GO994">
        <v>0</v>
      </c>
      <c r="GP994">
        <v>0</v>
      </c>
      <c r="GQ994">
        <v>0</v>
      </c>
      <c r="GR994">
        <v>34</v>
      </c>
      <c r="GS994">
        <v>13</v>
      </c>
      <c r="GT994" t="b">
        <v>1</v>
      </c>
    </row>
    <row r="995" spans="188:204">
      <c r="GF995">
        <v>9</v>
      </c>
      <c r="GI995">
        <v>0</v>
      </c>
      <c r="GJ995">
        <v>2</v>
      </c>
      <c r="GK995" t="s">
        <v>20</v>
      </c>
      <c r="GL995">
        <v>2</v>
      </c>
      <c r="GM995">
        <v>19</v>
      </c>
      <c r="GN995">
        <v>20</v>
      </c>
      <c r="GO995">
        <v>0</v>
      </c>
      <c r="GP995">
        <v>0</v>
      </c>
      <c r="GQ995">
        <v>0</v>
      </c>
      <c r="GR995">
        <v>44</v>
      </c>
      <c r="GS995">
        <v>9</v>
      </c>
      <c r="GT995" t="b">
        <v>1</v>
      </c>
    </row>
    <row r="996" spans="188:204">
      <c r="GF996">
        <v>10</v>
      </c>
      <c r="GI996">
        <v>0</v>
      </c>
      <c r="GJ996">
        <v>2</v>
      </c>
      <c r="GK996" t="s">
        <v>20</v>
      </c>
      <c r="GL996">
        <v>2</v>
      </c>
      <c r="GM996">
        <v>21</v>
      </c>
      <c r="GN996">
        <v>22</v>
      </c>
      <c r="GO996">
        <v>0</v>
      </c>
      <c r="GP996">
        <v>0</v>
      </c>
      <c r="GQ996">
        <v>0</v>
      </c>
      <c r="GR996">
        <v>54</v>
      </c>
      <c r="GS996">
        <v>9</v>
      </c>
      <c r="GT996" t="b">
        <v>1</v>
      </c>
    </row>
    <row r="997" spans="188:204">
      <c r="GF997">
        <v>11</v>
      </c>
      <c r="GJ997">
        <v>5</v>
      </c>
      <c r="GK997" t="s">
        <v>17</v>
      </c>
      <c r="GL997">
        <v>0</v>
      </c>
      <c r="GM997">
        <v>0</v>
      </c>
      <c r="GN997">
        <v>0</v>
      </c>
      <c r="GO997">
        <v>0</v>
      </c>
      <c r="GP997">
        <v>0</v>
      </c>
      <c r="GQ997">
        <v>0</v>
      </c>
      <c r="GR997">
        <v>2</v>
      </c>
      <c r="GS997">
        <v>17</v>
      </c>
      <c r="GT997" t="b">
        <v>1</v>
      </c>
    </row>
    <row r="998" spans="188:204">
      <c r="GF998">
        <v>12</v>
      </c>
      <c r="GJ998">
        <v>5</v>
      </c>
      <c r="GK998" t="s">
        <v>17</v>
      </c>
      <c r="GL998">
        <v>0</v>
      </c>
      <c r="GM998">
        <v>0</v>
      </c>
      <c r="GN998">
        <v>0</v>
      </c>
      <c r="GO998">
        <v>0</v>
      </c>
      <c r="GP998">
        <v>0</v>
      </c>
      <c r="GQ998">
        <v>0</v>
      </c>
      <c r="GR998">
        <v>7</v>
      </c>
      <c r="GS998">
        <v>17</v>
      </c>
      <c r="GT998" t="b">
        <v>1</v>
      </c>
    </row>
    <row r="999" spans="188:204">
      <c r="GF999">
        <v>13</v>
      </c>
      <c r="GJ999">
        <v>6</v>
      </c>
      <c r="GK999" t="s">
        <v>17</v>
      </c>
      <c r="GL999">
        <v>0</v>
      </c>
      <c r="GM999">
        <v>0</v>
      </c>
      <c r="GN999">
        <v>0</v>
      </c>
      <c r="GO999">
        <v>0</v>
      </c>
      <c r="GP999">
        <v>0</v>
      </c>
      <c r="GQ999">
        <v>0</v>
      </c>
      <c r="GR999">
        <v>12</v>
      </c>
      <c r="GS999">
        <v>17</v>
      </c>
      <c r="GT999" t="b">
        <v>1</v>
      </c>
    </row>
    <row r="1000" spans="188:204">
      <c r="GF1000">
        <v>14</v>
      </c>
      <c r="GH1000" t="s">
        <v>0</v>
      </c>
      <c r="GI1000" t="s">
        <v>1</v>
      </c>
      <c r="GJ1000" t="s">
        <v>2</v>
      </c>
      <c r="GK1000" t="s">
        <v>3</v>
      </c>
      <c r="GL1000" t="s">
        <v>4</v>
      </c>
      <c r="GM1000" t="s">
        <v>5</v>
      </c>
      <c r="GN1000" t="s">
        <v>6</v>
      </c>
      <c r="GO1000" t="s">
        <v>7</v>
      </c>
      <c r="GP1000" t="s">
        <v>8</v>
      </c>
      <c r="GQ1000" t="s">
        <v>9</v>
      </c>
      <c r="GR1000" t="s">
        <v>10</v>
      </c>
      <c r="GS1000" t="s">
        <v>11</v>
      </c>
      <c r="GT1000" t="s">
        <v>12</v>
      </c>
      <c r="GU1000" t="s">
        <v>13</v>
      </c>
      <c r="GV1000" t="s">
        <v>14</v>
      </c>
    </row>
    <row r="1001" spans="188:204">
      <c r="GF1001">
        <v>15</v>
      </c>
      <c r="GH1001">
        <v>0</v>
      </c>
      <c r="GI1001" t="s">
        <v>15</v>
      </c>
      <c r="GJ1001">
        <v>0</v>
      </c>
      <c r="GK1001">
        <v>0</v>
      </c>
      <c r="GL1001">
        <v>0</v>
      </c>
      <c r="GM1001" t="s">
        <v>16</v>
      </c>
      <c r="GN1001">
        <v>2</v>
      </c>
      <c r="GO1001">
        <v>1</v>
      </c>
      <c r="GP1001">
        <v>12</v>
      </c>
      <c r="GQ1001">
        <v>0</v>
      </c>
      <c r="GR1001">
        <v>0</v>
      </c>
      <c r="GS1001">
        <v>0</v>
      </c>
      <c r="GT1001">
        <v>24</v>
      </c>
      <c r="GU1001">
        <v>1</v>
      </c>
      <c r="GV1001" t="b">
        <v>1</v>
      </c>
    </row>
    <row r="1002" spans="188:204">
      <c r="GF1002">
        <v>16</v>
      </c>
      <c r="GH1002">
        <v>1</v>
      </c>
      <c r="GK1002">
        <v>0</v>
      </c>
      <c r="GL1002">
        <v>0</v>
      </c>
      <c r="GM1002" t="s">
        <v>20</v>
      </c>
      <c r="GN1002">
        <v>2</v>
      </c>
      <c r="GO1002">
        <v>3</v>
      </c>
      <c r="GP1002">
        <v>4</v>
      </c>
      <c r="GQ1002">
        <v>0</v>
      </c>
      <c r="GR1002">
        <v>0</v>
      </c>
      <c r="GS1002">
        <v>0</v>
      </c>
      <c r="GT1002">
        <v>15</v>
      </c>
      <c r="GU1002">
        <v>5</v>
      </c>
      <c r="GV1002" t="b">
        <v>1</v>
      </c>
    </row>
    <row r="1003" spans="188:204">
      <c r="GF1003">
        <v>17</v>
      </c>
      <c r="GH1003">
        <v>2</v>
      </c>
      <c r="GL1003">
        <v>7</v>
      </c>
      <c r="GM1003" t="s">
        <v>17</v>
      </c>
      <c r="GN1003">
        <v>0</v>
      </c>
      <c r="GO1003">
        <v>0</v>
      </c>
      <c r="GP1003">
        <v>0</v>
      </c>
      <c r="GQ1003">
        <v>0</v>
      </c>
      <c r="GR1003">
        <v>0</v>
      </c>
      <c r="GS1003">
        <v>0</v>
      </c>
      <c r="GT1003">
        <v>7</v>
      </c>
      <c r="GU1003">
        <v>17</v>
      </c>
      <c r="GV1003" t="b">
        <v>1</v>
      </c>
    </row>
    <row r="1004" spans="188:204">
      <c r="GF1004">
        <v>18</v>
      </c>
      <c r="GH1004">
        <v>3</v>
      </c>
      <c r="GL1004">
        <v>1</v>
      </c>
      <c r="GM1004" t="s">
        <v>16</v>
      </c>
      <c r="GN1004">
        <v>2</v>
      </c>
      <c r="GO1004">
        <v>7</v>
      </c>
      <c r="GP1004">
        <v>8</v>
      </c>
      <c r="GQ1004">
        <v>0</v>
      </c>
      <c r="GR1004">
        <v>0</v>
      </c>
      <c r="GS1004">
        <v>0</v>
      </c>
      <c r="GT1004">
        <v>8</v>
      </c>
      <c r="GU1004">
        <v>9</v>
      </c>
      <c r="GV1004" t="b">
        <v>1</v>
      </c>
    </row>
    <row r="1005" spans="188:204">
      <c r="GF1005">
        <v>19</v>
      </c>
      <c r="GH1005">
        <v>4</v>
      </c>
      <c r="GL1005">
        <v>1</v>
      </c>
      <c r="GM1005" t="s">
        <v>16</v>
      </c>
      <c r="GN1005">
        <v>2</v>
      </c>
      <c r="GO1005">
        <v>9</v>
      </c>
      <c r="GP1005">
        <v>10</v>
      </c>
      <c r="GQ1005">
        <v>0</v>
      </c>
      <c r="GR1005">
        <v>0</v>
      </c>
      <c r="GS1005">
        <v>0</v>
      </c>
      <c r="GT1005">
        <v>23</v>
      </c>
      <c r="GU1005">
        <v>9</v>
      </c>
      <c r="GV1005" t="b">
        <v>1</v>
      </c>
    </row>
    <row r="1006" spans="188:204">
      <c r="GF1006">
        <v>20</v>
      </c>
      <c r="GH1006">
        <v>5</v>
      </c>
      <c r="GL1006">
        <v>9</v>
      </c>
      <c r="GM1006" t="s">
        <v>17</v>
      </c>
      <c r="GN1006">
        <v>0</v>
      </c>
      <c r="GO1006">
        <v>0</v>
      </c>
      <c r="GP1006">
        <v>0</v>
      </c>
      <c r="GQ1006">
        <v>0</v>
      </c>
      <c r="GR1006">
        <v>0</v>
      </c>
      <c r="GS1006">
        <v>0</v>
      </c>
      <c r="GT1006">
        <v>22</v>
      </c>
      <c r="GU1006">
        <v>17</v>
      </c>
      <c r="GV1006" t="b">
        <v>1</v>
      </c>
    </row>
    <row r="1007" spans="188:204">
      <c r="GF1007">
        <v>21</v>
      </c>
      <c r="GH1007">
        <v>6</v>
      </c>
      <c r="GL1007">
        <v>9</v>
      </c>
      <c r="GM1007" t="s">
        <v>17</v>
      </c>
      <c r="GN1007">
        <v>0</v>
      </c>
      <c r="GO1007">
        <v>0</v>
      </c>
      <c r="GP1007">
        <v>0</v>
      </c>
      <c r="GQ1007">
        <v>0</v>
      </c>
      <c r="GR1007">
        <v>0</v>
      </c>
      <c r="GS1007">
        <v>0</v>
      </c>
      <c r="GT1007">
        <v>17</v>
      </c>
      <c r="GU1007">
        <v>17</v>
      </c>
      <c r="GV1007" t="b">
        <v>1</v>
      </c>
    </row>
    <row r="1008" spans="188:204">
      <c r="GF1008">
        <v>22</v>
      </c>
      <c r="GH1008">
        <v>7</v>
      </c>
      <c r="GK1008">
        <v>0</v>
      </c>
      <c r="GL1008">
        <v>3</v>
      </c>
      <c r="GM1008" t="s">
        <v>20</v>
      </c>
      <c r="GN1008">
        <v>2</v>
      </c>
      <c r="GO1008">
        <v>11</v>
      </c>
      <c r="GP1008">
        <v>2</v>
      </c>
      <c r="GQ1008">
        <v>0</v>
      </c>
      <c r="GR1008">
        <v>0</v>
      </c>
      <c r="GS1008">
        <v>0</v>
      </c>
      <c r="GT1008">
        <v>4</v>
      </c>
      <c r="GU1008">
        <v>13</v>
      </c>
      <c r="GV1008" t="b">
        <v>1</v>
      </c>
    </row>
    <row r="1009" spans="190:204">
      <c r="GH1009">
        <v>8</v>
      </c>
      <c r="GK1009">
        <v>0</v>
      </c>
      <c r="GL1009">
        <v>3</v>
      </c>
      <c r="GM1009" t="s">
        <v>17</v>
      </c>
      <c r="GN1009">
        <v>0</v>
      </c>
      <c r="GO1009">
        <v>0</v>
      </c>
      <c r="GP1009">
        <v>0</v>
      </c>
      <c r="GQ1009">
        <v>0</v>
      </c>
      <c r="GR1009">
        <v>0</v>
      </c>
      <c r="GS1009">
        <v>0</v>
      </c>
      <c r="GT1009">
        <v>12</v>
      </c>
      <c r="GU1009">
        <v>13</v>
      </c>
      <c r="GV1009" t="b">
        <v>1</v>
      </c>
    </row>
    <row r="1010" spans="190:204">
      <c r="GH1010">
        <v>9</v>
      </c>
      <c r="GK1010">
        <v>0</v>
      </c>
      <c r="GL1010">
        <v>4</v>
      </c>
      <c r="GM1010" t="s">
        <v>20</v>
      </c>
      <c r="GN1010">
        <v>2</v>
      </c>
      <c r="GO1010">
        <v>6</v>
      </c>
      <c r="GP1010">
        <v>5</v>
      </c>
      <c r="GQ1010">
        <v>0</v>
      </c>
      <c r="GR1010">
        <v>0</v>
      </c>
      <c r="GS1010">
        <v>0</v>
      </c>
      <c r="GT1010">
        <v>19</v>
      </c>
      <c r="GU1010">
        <v>13</v>
      </c>
      <c r="GV1010" t="b">
        <v>1</v>
      </c>
    </row>
    <row r="1011" spans="190:204">
      <c r="GH1011">
        <v>10</v>
      </c>
      <c r="GK1011">
        <v>0</v>
      </c>
      <c r="GL1011">
        <v>4</v>
      </c>
      <c r="GM1011" t="s">
        <v>17</v>
      </c>
      <c r="GN1011">
        <v>0</v>
      </c>
      <c r="GO1011">
        <v>0</v>
      </c>
      <c r="GP1011">
        <v>0</v>
      </c>
      <c r="GQ1011">
        <v>0</v>
      </c>
      <c r="GR1011">
        <v>0</v>
      </c>
      <c r="GS1011">
        <v>0</v>
      </c>
      <c r="GT1011">
        <v>27</v>
      </c>
      <c r="GU1011">
        <v>13</v>
      </c>
      <c r="GV1011" t="b">
        <v>1</v>
      </c>
    </row>
    <row r="1012" spans="190:204">
      <c r="GH1012">
        <v>11</v>
      </c>
      <c r="GL1012">
        <v>7</v>
      </c>
      <c r="GM1012" t="s">
        <v>17</v>
      </c>
      <c r="GN1012">
        <v>0</v>
      </c>
      <c r="GO1012">
        <v>0</v>
      </c>
      <c r="GP1012">
        <v>0</v>
      </c>
      <c r="GQ1012">
        <v>0</v>
      </c>
      <c r="GR1012">
        <v>0</v>
      </c>
      <c r="GS1012">
        <v>0</v>
      </c>
      <c r="GT1012">
        <v>2</v>
      </c>
      <c r="GU1012">
        <v>17</v>
      </c>
      <c r="GV1012" t="b">
        <v>1</v>
      </c>
    </row>
    <row r="1013" spans="190:204">
      <c r="GH1013">
        <v>12</v>
      </c>
      <c r="GK1013">
        <v>0</v>
      </c>
      <c r="GL1013">
        <v>0</v>
      </c>
      <c r="GM1013" t="s">
        <v>20</v>
      </c>
      <c r="GN1013">
        <v>2</v>
      </c>
      <c r="GO1013">
        <v>13</v>
      </c>
      <c r="GP1013">
        <v>14</v>
      </c>
      <c r="GQ1013">
        <v>0</v>
      </c>
      <c r="GR1013">
        <v>0</v>
      </c>
      <c r="GS1013">
        <v>0</v>
      </c>
      <c r="GT1013">
        <v>34</v>
      </c>
      <c r="GU1013">
        <v>5</v>
      </c>
      <c r="GV1013" t="b">
        <v>1</v>
      </c>
    </row>
    <row r="1014" spans="190:204">
      <c r="GH1014">
        <v>13</v>
      </c>
      <c r="GL1014">
        <v>12</v>
      </c>
      <c r="GM1014" t="s">
        <v>17</v>
      </c>
      <c r="GN1014">
        <v>0</v>
      </c>
      <c r="GO1014">
        <v>0</v>
      </c>
      <c r="GP1014">
        <v>0</v>
      </c>
      <c r="GQ1014">
        <v>0</v>
      </c>
      <c r="GR1014">
        <v>0</v>
      </c>
      <c r="GS1014">
        <v>0</v>
      </c>
      <c r="GT1014">
        <v>32</v>
      </c>
      <c r="GU1014">
        <v>9</v>
      </c>
      <c r="GV1014" t="b">
        <v>1</v>
      </c>
    </row>
    <row r="1015" spans="190:204">
      <c r="GH1015">
        <v>14</v>
      </c>
      <c r="GL1015">
        <v>12</v>
      </c>
      <c r="GM1015" t="s">
        <v>17</v>
      </c>
      <c r="GN1015">
        <v>0</v>
      </c>
      <c r="GO1015">
        <v>0</v>
      </c>
      <c r="GP1015">
        <v>0</v>
      </c>
      <c r="GQ1015">
        <v>0</v>
      </c>
      <c r="GR1015">
        <v>0</v>
      </c>
      <c r="GS1015">
        <v>0</v>
      </c>
      <c r="GT1015">
        <v>37</v>
      </c>
      <c r="GU1015">
        <v>9</v>
      </c>
      <c r="GV1015" t="b">
        <v>1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16</vt:i4>
      </vt:variant>
    </vt:vector>
  </HeadingPairs>
  <TitlesOfParts>
    <vt:vector size="17" baseType="lpstr">
      <vt:lpstr>Sheet1</vt:lpstr>
      <vt:lpstr>AcceptCost</vt:lpstr>
      <vt:lpstr>NoTestCost</vt:lpstr>
      <vt:lpstr>ProbPass_Satis</vt:lpstr>
      <vt:lpstr>ProbPass_Unsat</vt:lpstr>
      <vt:lpstr>ProbSatis</vt:lpstr>
      <vt:lpstr>ProbSatis_Fail</vt:lpstr>
      <vt:lpstr>ProbSatis_Pass</vt:lpstr>
      <vt:lpstr>ProbUnsat_Fail</vt:lpstr>
      <vt:lpstr>ProbUnsat_Pass</vt:lpstr>
      <vt:lpstr>RejectCosts</vt:lpstr>
      <vt:lpstr>SatisPayoff</vt:lpstr>
      <vt:lpstr>TestCost</vt:lpstr>
      <vt:lpstr>Sheet1!TreeData</vt:lpstr>
      <vt:lpstr>Sheet1!TreeDiagBase</vt:lpstr>
      <vt:lpstr>Sheet1!TreeDiagram</vt:lpstr>
      <vt:lpstr>Unsatpayoff</vt:lpstr>
    </vt:vector>
  </TitlesOfParts>
  <Company>Shores Family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Muriel  and Thomas Shores</dc:creator>
  <cp:lastModifiedBy>Thomas</cp:lastModifiedBy>
  <dcterms:created xsi:type="dcterms:W3CDTF">2007-03-31T14:49:48Z</dcterms:created>
  <dcterms:modified xsi:type="dcterms:W3CDTF">2008-03-27T01:02:35Z</dcterms:modified>
</cp:coreProperties>
</file>