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/>
  <bookViews>
    <workbookView xWindow="0" yWindow="0" windowWidth="18465" windowHeight="12705" activeTab="4"/>
  </bookViews>
  <sheets>
    <sheet name="Sheet2" sheetId="28" r:id="rId1"/>
    <sheet name="Sheet3" sheetId="29" r:id="rId2"/>
    <sheet name="Sheet4" sheetId="30" r:id="rId3"/>
    <sheet name="Sheet5" sheetId="32" r:id="rId4"/>
    <sheet name="Exercise15_5_7" sheetId="26" r:id="rId5"/>
  </sheets>
  <definedNames>
    <definedName name="CostOfDevelop">Exercise15_5_7!$V$5</definedName>
    <definedName name="CostOfTestMarket">Exercise15_5_7!$V$4</definedName>
    <definedName name="input">{"40";"0";"-15"}</definedName>
    <definedName name="MinimizeCosts" localSheetId="4">FALSE</definedName>
    <definedName name="perc">{"0.75","0.8","0.85","0.9","0.95","1","1.05","1.1","1.15","1.2","1.25"}</definedName>
    <definedName name="_xlnm.Print_Area" localSheetId="4">Exercise15_5_7!$A$1:$S$46</definedName>
    <definedName name="_xlnm.Print_Area" localSheetId="1">Sheet3!$A$1:$H$17</definedName>
    <definedName name="_xlnm.Print_Area" localSheetId="2">Sheet4!$A$1:$H$17</definedName>
    <definedName name="PriorProOfSuccess">Exercise15_5_7!$V$9</definedName>
    <definedName name="ProbFailGivenFavor">Exercise15_5_7!$X$40</definedName>
    <definedName name="ProbFailGivenUnfav">Exercise15_5_7!$X$41</definedName>
    <definedName name="ProbFavor">Exercise15_5_7!$V$40</definedName>
    <definedName name="ProbFavorGivenSuccess">Exercise15_5_7!$V$10</definedName>
    <definedName name="ProbSuccessGivenFavor">Exercise15_5_7!$W$40</definedName>
    <definedName name="ProbSuccessGivenUnfav">Exercise15_5_7!$W$41</definedName>
    <definedName name="ProbUnfav">Exercise15_5_7!$V$41</definedName>
    <definedName name="ProbUnfavGivenFail">Exercise15_5_7!$V$11</definedName>
    <definedName name="RevenueIfFail">Exercise15_5_7!$V$8</definedName>
    <definedName name="RevenueIfNoDev">Exercise15_5_7!$V$7</definedName>
    <definedName name="RevenueIfSuccess">Exercise15_5_7!$V$6</definedName>
    <definedName name="sencount" hidden="1">4</definedName>
    <definedName name="sencount2" hidden="1">3</definedName>
    <definedName name="TreeData" localSheetId="4">Exercise15_5_7!$GH$1001:$GV$1017</definedName>
    <definedName name="TreeDiagBase" localSheetId="4">Exercise15_5_7!$A$3</definedName>
    <definedName name="TreeDiagram" localSheetId="4">Exercise15_5_7!$A$3:$S$46</definedName>
    <definedName name="treeList" hidden="1">"11110000000000000000000000000000000000000000000000000000000000000000000000000000000000000000000000000000000000000000000000000000000000000000000000000000000000000000000000000000000000000000000000000000"</definedName>
    <definedName name="UseExpUtility" localSheetId="4">FALSE</definedName>
  </definedNames>
  <calcPr calcId="124519" calcMode="manual"/>
</workbook>
</file>

<file path=xl/calcChain.xml><?xml version="1.0" encoding="utf-8"?>
<calcChain xmlns="http://schemas.openxmlformats.org/spreadsheetml/2006/main">
  <c r="J8" i="32"/>
  <c r="J7"/>
  <c r="J6"/>
  <c r="M6" s="1" a="1"/>
  <c r="X47" i="26"/>
  <c r="X46"/>
  <c r="V47"/>
  <c r="V46"/>
  <c r="M6" i="32" l="1"/>
  <c r="K8"/>
  <c r="K6"/>
  <c r="K7"/>
  <c r="X48" i="26"/>
  <c r="V48"/>
  <c r="X33"/>
  <c r="W33"/>
  <c r="W34"/>
  <c r="X34"/>
  <c r="H46"/>
  <c r="S45" s="1"/>
  <c r="I46" s="1"/>
  <c r="V34"/>
  <c r="V33"/>
  <c r="Y46" l="1"/>
  <c r="Y47"/>
  <c r="P6"/>
  <c r="L8"/>
  <c r="P11"/>
  <c r="L16"/>
  <c r="D19"/>
  <c r="P21"/>
  <c r="L23"/>
  <c r="P26"/>
  <c r="L31"/>
  <c r="S30" s="1"/>
  <c r="M31" s="1"/>
  <c r="L33"/>
  <c r="L36"/>
  <c r="H38"/>
  <c r="L38"/>
  <c r="L41"/>
  <c r="S40" s="1"/>
  <c r="M41" s="1"/>
  <c r="Y48" l="1"/>
  <c r="S35"/>
  <c r="M36" s="1"/>
  <c r="S5"/>
  <c r="Q6" s="1"/>
  <c r="X40"/>
  <c r="P23" s="1"/>
  <c r="W41"/>
  <c r="P3" s="1"/>
  <c r="V41"/>
  <c r="H9" s="1"/>
  <c r="W40"/>
  <c r="P18" s="1"/>
  <c r="V40"/>
  <c r="H24" s="1"/>
  <c r="S10"/>
  <c r="Q11" s="1"/>
  <c r="X41"/>
  <c r="P8" s="1"/>
  <c r="S25"/>
  <c r="Q26" s="1"/>
  <c r="S20"/>
  <c r="Q21" s="1"/>
  <c r="S15"/>
  <c r="M16" s="1"/>
  <c r="I38"/>
  <c r="E42" s="1"/>
  <c r="F41" l="1"/>
  <c r="U19" s="1"/>
  <c r="V50"/>
  <c r="M8"/>
  <c r="I12" s="1"/>
  <c r="J11" s="1"/>
  <c r="W20" s="1"/>
  <c r="M23"/>
  <c r="I27" s="1"/>
  <c r="J26" s="1"/>
  <c r="W19" s="1"/>
  <c r="E19" l="1"/>
  <c r="A30" s="1"/>
  <c r="V51" s="1"/>
  <c r="B29" l="1"/>
  <c r="V15" s="1"/>
  <c r="V26"/>
</calcChain>
</file>

<file path=xl/sharedStrings.xml><?xml version="1.0" encoding="utf-8"?>
<sst xmlns="http://schemas.openxmlformats.org/spreadsheetml/2006/main" count="171" uniqueCount="117">
  <si>
    <t>Range Name</t>
  </si>
  <si>
    <t>Cell</t>
  </si>
  <si>
    <t>ID</t>
  </si>
  <si>
    <t>Name</t>
  </si>
  <si>
    <t>Value</t>
  </si>
  <si>
    <t>Prob</t>
  </si>
  <si>
    <t>Pred</t>
  </si>
  <si>
    <t>Kind</t>
  </si>
  <si>
    <t>NS</t>
  </si>
  <si>
    <t>S1</t>
  </si>
  <si>
    <t>S2</t>
  </si>
  <si>
    <t>S3</t>
  </si>
  <si>
    <t>S4</t>
  </si>
  <si>
    <t>S5</t>
  </si>
  <si>
    <t>Row</t>
  </si>
  <si>
    <t>Col</t>
  </si>
  <si>
    <t>Mark</t>
  </si>
  <si>
    <t>TreePlan</t>
  </si>
  <si>
    <t>D</t>
  </si>
  <si>
    <t>E</t>
  </si>
  <si>
    <t>T</t>
  </si>
  <si>
    <t>Prior</t>
  </si>
  <si>
    <t>Probability</t>
  </si>
  <si>
    <t>State of</t>
  </si>
  <si>
    <t>Nature</t>
  </si>
  <si>
    <t>Unfavorable</t>
  </si>
  <si>
    <t>Favorable</t>
  </si>
  <si>
    <t>P(Finding | State)</t>
  </si>
  <si>
    <t>Finding</t>
  </si>
  <si>
    <t>P(Finding)</t>
  </si>
  <si>
    <t>P(State | Finding)</t>
  </si>
  <si>
    <t>Data</t>
  </si>
  <si>
    <t>Action</t>
  </si>
  <si>
    <t>Data:</t>
  </si>
  <si>
    <t>Posterior</t>
  </si>
  <si>
    <t>Probabilities:</t>
  </si>
  <si>
    <t>State of Nature</t>
  </si>
  <si>
    <t>If Favorable</t>
  </si>
  <si>
    <t>If Unfavorable</t>
  </si>
  <si>
    <t>If No</t>
  </si>
  <si>
    <t>If Yes</t>
  </si>
  <si>
    <t>V4</t>
  </si>
  <si>
    <t>V8</t>
  </si>
  <si>
    <t>V9</t>
  </si>
  <si>
    <t>V10</t>
  </si>
  <si>
    <t>V11</t>
  </si>
  <si>
    <t>V6</t>
  </si>
  <si>
    <t>V5</t>
  </si>
  <si>
    <t>V7</t>
  </si>
  <si>
    <t>Expected Payoff</t>
  </si>
  <si>
    <t>Low</t>
  </si>
  <si>
    <t>Base</t>
  </si>
  <si>
    <t>High</t>
  </si>
  <si>
    <t>Test Market</t>
  </si>
  <si>
    <t>No Test Market</t>
  </si>
  <si>
    <t>Develop</t>
  </si>
  <si>
    <t>No Develop</t>
  </si>
  <si>
    <t>RevenueIfNoDev</t>
  </si>
  <si>
    <t>Success</t>
  </si>
  <si>
    <t>Failure</t>
  </si>
  <si>
    <t>RevenueIfSuccess</t>
  </si>
  <si>
    <t>RevenueIfFail</t>
  </si>
  <si>
    <t>CostOfDevelop</t>
  </si>
  <si>
    <t>CostOfTestMarket</t>
  </si>
  <si>
    <t>ProbSuccessGivenFavor</t>
  </si>
  <si>
    <t>ProbFailGivenUnfavor</t>
  </si>
  <si>
    <t>ProbFavor</t>
  </si>
  <si>
    <t>ProbFavorGivenSuccess</t>
  </si>
  <si>
    <t>ProbSuccessGivenUnfav</t>
  </si>
  <si>
    <t>ProbUnfav</t>
  </si>
  <si>
    <t>ProbUnfavGivenFail</t>
  </si>
  <si>
    <t>Favor</t>
  </si>
  <si>
    <t>Unfav</t>
  </si>
  <si>
    <t xml:space="preserve">Do Test Market? </t>
  </si>
  <si>
    <t>($millions)</t>
  </si>
  <si>
    <t>Cost of Test Market</t>
  </si>
  <si>
    <t>Cost of Develop</t>
  </si>
  <si>
    <t>Revenue if Success</t>
  </si>
  <si>
    <t>Revenue if Failure</t>
  </si>
  <si>
    <t>Revenue if No Develop</t>
  </si>
  <si>
    <t>Prior Probability Of Success</t>
  </si>
  <si>
    <t>P(Favor|Success)</t>
  </si>
  <si>
    <t>P(Unfav|Failure)</t>
  </si>
  <si>
    <t>ProbFailGivenFavor</t>
  </si>
  <si>
    <t>X41</t>
  </si>
  <si>
    <t>X40</t>
  </si>
  <si>
    <t>V40</t>
  </si>
  <si>
    <t>W40</t>
  </si>
  <si>
    <t>W41</t>
  </si>
  <si>
    <t>V41</t>
  </si>
  <si>
    <t>Decision Tree for Exercise 15_5_7</t>
  </si>
  <si>
    <t>PriorProOfSuccess</t>
  </si>
  <si>
    <t>Bayes</t>
  </si>
  <si>
    <t>Alternative</t>
  </si>
  <si>
    <t>Good</t>
  </si>
  <si>
    <t>Bad</t>
  </si>
  <si>
    <t>Decision</t>
  </si>
  <si>
    <t>Accept</t>
  </si>
  <si>
    <t>Reject</t>
  </si>
  <si>
    <t>MaxPayoff</t>
  </si>
  <si>
    <t xml:space="preserve">EVPI:   </t>
  </si>
  <si>
    <t xml:space="preserve">EVE:   </t>
  </si>
  <si>
    <t>Input Variables Values</t>
  </si>
  <si>
    <t>Output Variable Values (Expected Payoff)</t>
  </si>
  <si>
    <t>Output Variable Percent (Expected Payoff)</t>
  </si>
  <si>
    <t>Sensitivity Analysis for [Exercise15_5_7.xlsx]Exercise15_5_7 run on Apr 21, 2008 (10:42 AM)</t>
  </si>
  <si>
    <t>Input</t>
  </si>
  <si>
    <t>Output</t>
  </si>
  <si>
    <t>Sensitivity Analysis for [Exercise15_5_7.xlsx]Exercise15_5_7 run on Apr 21, 2008 (10:44 AM)</t>
  </si>
  <si>
    <t>Input Values</t>
  </si>
  <si>
    <t>Input Variable</t>
  </si>
  <si>
    <t>Output Values (Expected Payoff)</t>
  </si>
  <si>
    <t>Swing</t>
  </si>
  <si>
    <t>Percent</t>
  </si>
  <si>
    <t>Variance</t>
  </si>
  <si>
    <t>Total Variance</t>
  </si>
  <si>
    <t>Tornado Analysis for [Exercise15_5_7.xlsx]Exercise15_5_7 run on Apr 21, 2008 (10:47 AM)</t>
  </si>
</sst>
</file>

<file path=xl/styles.xml><?xml version="1.0" encoding="utf-8"?>
<styleSheet xmlns="http://schemas.openxmlformats.org/spreadsheetml/2006/main">
  <numFmts count="1">
    <numFmt numFmtId="164" formatCode="#0.0%"/>
  </numFmts>
  <fonts count="8">
    <font>
      <sz val="9"/>
      <name val="Geneva"/>
    </font>
    <font>
      <sz val="9"/>
      <name val="Geneva"/>
    </font>
    <font>
      <sz val="10"/>
      <name val="Arial"/>
      <family val="2"/>
    </font>
    <font>
      <sz val="8"/>
      <name val="Geneva"/>
    </font>
    <font>
      <b/>
      <sz val="10"/>
      <name val="Arial"/>
      <family val="2"/>
    </font>
    <font>
      <b/>
      <sz val="14"/>
      <name val="Arial"/>
      <family val="2"/>
    </font>
    <font>
      <b/>
      <sz val="12"/>
      <color theme="1"/>
      <name val="Calibri"/>
      <family val="2"/>
      <scheme val="minor"/>
    </font>
    <font>
      <b/>
      <sz val="9"/>
      <name val="Geneva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0" tint="-0.24994659260841701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2" borderId="2"/>
    <xf numFmtId="0" fontId="2" fillId="3" borderId="2"/>
    <xf numFmtId="0" fontId="2" fillId="4" borderId="0"/>
    <xf numFmtId="0" fontId="4" fillId="5" borderId="2" applyFont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NumberFormat="1" applyFont="1"/>
    <xf numFmtId="0" fontId="5" fillId="0" borderId="0" xfId="0" applyFont="1"/>
    <xf numFmtId="0" fontId="2" fillId="0" borderId="0" xfId="0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4" fillId="0" borderId="0" xfId="0" applyFont="1" applyBorder="1" applyAlignment="1">
      <alignment horizontal="right"/>
    </xf>
    <xf numFmtId="0" fontId="2" fillId="0" borderId="0" xfId="0" applyFont="1" applyProtection="1">
      <protection locked="0"/>
    </xf>
    <xf numFmtId="0" fontId="2" fillId="0" borderId="3" xfId="1" applyFont="1" applyFill="1" applyBorder="1" applyAlignment="1">
      <alignment horizontal="center"/>
    </xf>
    <xf numFmtId="0" fontId="2" fillId="0" borderId="4" xfId="1" applyFont="1" applyFill="1" applyBorder="1" applyAlignment="1">
      <alignment horizontal="center"/>
    </xf>
    <xf numFmtId="0" fontId="2" fillId="2" borderId="2" xfId="2"/>
    <xf numFmtId="0" fontId="2" fillId="3" borderId="2" xfId="3"/>
    <xf numFmtId="0" fontId="2" fillId="4" borderId="0" xfId="4"/>
    <xf numFmtId="0" fontId="4" fillId="5" borderId="2" xfId="5" applyFont="1"/>
    <xf numFmtId="0" fontId="2" fillId="5" borderId="2" xfId="5" applyFont="1"/>
    <xf numFmtId="0" fontId="2" fillId="0" borderId="1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0" applyFont="1" applyFill="1"/>
    <xf numFmtId="0" fontId="4" fillId="0" borderId="6" xfId="1" applyFont="1" applyFill="1" applyBorder="1" applyAlignment="1">
      <alignment horizontal="left"/>
    </xf>
    <xf numFmtId="0" fontId="2" fillId="0" borderId="7" xfId="1" applyFont="1" applyFill="1" applyBorder="1" applyAlignment="1">
      <alignment horizontal="center"/>
    </xf>
    <xf numFmtId="0" fontId="2" fillId="0" borderId="11" xfId="1" applyFont="1" applyFill="1" applyBorder="1" applyAlignment="1">
      <alignment horizontal="center"/>
    </xf>
    <xf numFmtId="0" fontId="2" fillId="0" borderId="13" xfId="1" applyFont="1" applyFill="1" applyBorder="1" applyAlignment="1">
      <alignment horizontal="center"/>
    </xf>
    <xf numFmtId="0" fontId="2" fillId="0" borderId="14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15" xfId="1" applyFont="1" applyFill="1" applyBorder="1" applyAlignment="1">
      <alignment horizontal="center"/>
    </xf>
    <xf numFmtId="0" fontId="2" fillId="0" borderId="16" xfId="1" applyFont="1" applyFill="1" applyBorder="1" applyAlignment="1">
      <alignment horizontal="center"/>
    </xf>
    <xf numFmtId="0" fontId="2" fillId="0" borderId="17" xfId="1" applyFont="1" applyFill="1" applyBorder="1" applyAlignment="1">
      <alignment horizontal="center"/>
    </xf>
    <xf numFmtId="0" fontId="4" fillId="0" borderId="18" xfId="1" applyFont="1" applyFill="1" applyBorder="1" applyAlignment="1">
      <alignment horizontal="left"/>
    </xf>
    <xf numFmtId="0" fontId="2" fillId="0" borderId="19" xfId="1" applyFont="1" applyFill="1" applyBorder="1" applyAlignment="1">
      <alignment horizontal="center"/>
    </xf>
    <xf numFmtId="0" fontId="2" fillId="0" borderId="0" xfId="1" applyNumberFormat="1" applyFont="1" applyFill="1" applyBorder="1" applyAlignment="1">
      <alignment horizontal="center"/>
    </xf>
    <xf numFmtId="0" fontId="2" fillId="0" borderId="12" xfId="1" applyNumberFormat="1" applyFont="1" applyFill="1" applyBorder="1" applyAlignment="1">
      <alignment horizontal="center"/>
    </xf>
    <xf numFmtId="0" fontId="2" fillId="0" borderId="20" xfId="1" applyFont="1" applyFill="1" applyBorder="1" applyAlignment="1">
      <alignment horizontal="center"/>
    </xf>
    <xf numFmtId="0" fontId="2" fillId="4" borderId="21" xfId="4" applyBorder="1"/>
    <xf numFmtId="0" fontId="2" fillId="4" borderId="22" xfId="4" applyBorder="1"/>
    <xf numFmtId="0" fontId="2" fillId="4" borderId="23" xfId="4" applyBorder="1"/>
    <xf numFmtId="0" fontId="2" fillId="4" borderId="16" xfId="4" applyBorder="1"/>
    <xf numFmtId="0" fontId="2" fillId="3" borderId="2" xfId="3" applyBorder="1"/>
    <xf numFmtId="0" fontId="2" fillId="3" borderId="24" xfId="3" applyBorder="1"/>
    <xf numFmtId="0" fontId="2" fillId="0" borderId="25" xfId="1" applyFont="1" applyFill="1" applyBorder="1" applyAlignment="1">
      <alignment horizontal="center"/>
    </xf>
    <xf numFmtId="0" fontId="4" fillId="0" borderId="26" xfId="1" applyFont="1" applyFill="1" applyBorder="1" applyAlignment="1">
      <alignment horizontal="left"/>
    </xf>
    <xf numFmtId="0" fontId="2" fillId="3" borderId="28" xfId="3" applyBorder="1"/>
    <xf numFmtId="0" fontId="2" fillId="0" borderId="27" xfId="1" applyFont="1" applyFill="1" applyBorder="1" applyAlignment="1">
      <alignment horizontal="center"/>
    </xf>
    <xf numFmtId="0" fontId="2" fillId="0" borderId="29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0" fillId="0" borderId="30" xfId="0" applyFill="1" applyBorder="1"/>
    <xf numFmtId="0" fontId="0" fillId="0" borderId="31" xfId="0" applyBorder="1"/>
    <xf numFmtId="0" fontId="0" fillId="0" borderId="29" xfId="0" applyBorder="1"/>
    <xf numFmtId="0" fontId="0" fillId="0" borderId="32" xfId="0" applyBorder="1"/>
    <xf numFmtId="0" fontId="2" fillId="0" borderId="2" xfId="1" applyFont="1" applyFill="1" applyBorder="1" applyAlignment="1" applyProtection="1">
      <alignment horizontal="center"/>
      <protection locked="0"/>
    </xf>
    <xf numFmtId="0" fontId="0" fillId="0" borderId="30" xfId="0" applyFill="1" applyBorder="1" applyAlignment="1">
      <alignment horizontal="right"/>
    </xf>
    <xf numFmtId="0" fontId="0" fillId="0" borderId="28" xfId="0" applyBorder="1"/>
    <xf numFmtId="0" fontId="0" fillId="0" borderId="2" xfId="0" applyBorder="1"/>
    <xf numFmtId="0" fontId="2" fillId="4" borderId="0" xfId="4" applyAlignment="1">
      <alignment horizontal="left"/>
    </xf>
    <xf numFmtId="0" fontId="6" fillId="0" borderId="0" xfId="0" applyFont="1" applyAlignment="1">
      <alignment horizontal="right"/>
    </xf>
    <xf numFmtId="0" fontId="0" fillId="0" borderId="0" xfId="0" applyBorder="1"/>
    <xf numFmtId="9" fontId="0" fillId="0" borderId="0" xfId="6" applyFont="1" applyBorder="1"/>
    <xf numFmtId="0" fontId="7" fillId="0" borderId="33" xfId="0" applyFont="1" applyBorder="1"/>
    <xf numFmtId="0" fontId="0" fillId="0" borderId="33" xfId="0" applyBorder="1"/>
    <xf numFmtId="0" fontId="0" fillId="0" borderId="0" xfId="0" applyNumberFormat="1" applyBorder="1"/>
    <xf numFmtId="9" fontId="0" fillId="0" borderId="0" xfId="6" applyFont="1"/>
    <xf numFmtId="10" fontId="0" fillId="0" borderId="0" xfId="6" applyNumberFormat="1" applyFont="1"/>
    <xf numFmtId="0" fontId="7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0" fontId="2" fillId="0" borderId="9" xfId="1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8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</cellXfs>
  <cellStyles count="7">
    <cellStyle name="Answer" xfId="2"/>
    <cellStyle name="Calculated" xfId="3"/>
    <cellStyle name="DataInput" xfId="4"/>
    <cellStyle name="Informational" xfId="5"/>
    <cellStyle name="Normal" xfId="0" builtinId="0"/>
    <cellStyle name="Normal_Ch.10 - Decision Analysis.xls" xfId="1"/>
    <cellStyle name="Percent" xfId="6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Sensit  -  Sensitivity Analysis  -  Spider</a:t>
            </a:r>
          </a:p>
        </c:rich>
      </c:tx>
    </c:title>
    <c:plotArea>
      <c:layout/>
      <c:scatterChart>
        <c:scatterStyle val="smoothMarker"/>
        <c:ser>
          <c:idx val="0"/>
          <c:order val="0"/>
          <c:tx>
            <c:strRef>
              <c:f>Sheet2!$A$10</c:f>
              <c:strCache>
                <c:ptCount val="1"/>
                <c:pt idx="0">
                  <c:v>Revenue if Success</c:v>
                </c:pt>
              </c:strCache>
            </c:strRef>
          </c:tx>
          <c:xVal>
            <c:numRef>
              <c:f>Sheet2!$B$9:$L$9</c:f>
              <c:numCache>
                <c:formatCode>0%</c:formatCode>
                <c:ptCount val="11"/>
                <c:pt idx="0">
                  <c:v>0.75</c:v>
                </c:pt>
                <c:pt idx="1">
                  <c:v>0.8</c:v>
                </c:pt>
                <c:pt idx="2">
                  <c:v>0.85</c:v>
                </c:pt>
                <c:pt idx="3">
                  <c:v>0.9</c:v>
                </c:pt>
                <c:pt idx="4">
                  <c:v>0.95</c:v>
                </c:pt>
                <c:pt idx="5">
                  <c:v>1</c:v>
                </c:pt>
                <c:pt idx="6">
                  <c:v>1.05</c:v>
                </c:pt>
                <c:pt idx="7">
                  <c:v>1.1000000000000001</c:v>
                </c:pt>
                <c:pt idx="8">
                  <c:v>1.1499999999999999</c:v>
                </c:pt>
                <c:pt idx="9">
                  <c:v>1.2</c:v>
                </c:pt>
                <c:pt idx="10">
                  <c:v>1.25</c:v>
                </c:pt>
              </c:numCache>
            </c:numRef>
          </c:xVal>
          <c:yVal>
            <c:numRef>
              <c:f>Sheet2!$B$10:$L$10</c:f>
              <c:numCache>
                <c:formatCode>General</c:formatCode>
                <c:ptCount val="11"/>
                <c:pt idx="0">
                  <c:v>7.5</c:v>
                </c:pt>
                <c:pt idx="1">
                  <c:v>8.5</c:v>
                </c:pt>
                <c:pt idx="2">
                  <c:v>9.5</c:v>
                </c:pt>
                <c:pt idx="3">
                  <c:v>10.5</c:v>
                </c:pt>
                <c:pt idx="4">
                  <c:v>11.5</c:v>
                </c:pt>
                <c:pt idx="5">
                  <c:v>12.5</c:v>
                </c:pt>
                <c:pt idx="6">
                  <c:v>13.5</c:v>
                </c:pt>
                <c:pt idx="7">
                  <c:v>14.5</c:v>
                </c:pt>
                <c:pt idx="8">
                  <c:v>15.5</c:v>
                </c:pt>
                <c:pt idx="9">
                  <c:v>16.5</c:v>
                </c:pt>
                <c:pt idx="10">
                  <c:v>17.5</c:v>
                </c:pt>
              </c:numCache>
            </c:numRef>
          </c:yVal>
        </c:ser>
        <c:ser>
          <c:idx val="1"/>
          <c:order val="1"/>
          <c:tx>
            <c:strRef>
              <c:f>Sheet2!$A$11</c:f>
              <c:strCache>
                <c:ptCount val="1"/>
                <c:pt idx="0">
                  <c:v>Revenue if No Develop</c:v>
                </c:pt>
              </c:strCache>
            </c:strRef>
          </c:tx>
          <c:xVal>
            <c:numRef>
              <c:f>Sheet2!$B$9:$L$9</c:f>
              <c:numCache>
                <c:formatCode>0%</c:formatCode>
                <c:ptCount val="11"/>
                <c:pt idx="0">
                  <c:v>0.75</c:v>
                </c:pt>
                <c:pt idx="1">
                  <c:v>0.8</c:v>
                </c:pt>
                <c:pt idx="2">
                  <c:v>0.85</c:v>
                </c:pt>
                <c:pt idx="3">
                  <c:v>0.9</c:v>
                </c:pt>
                <c:pt idx="4">
                  <c:v>0.95</c:v>
                </c:pt>
                <c:pt idx="5">
                  <c:v>1</c:v>
                </c:pt>
                <c:pt idx="6">
                  <c:v>1.05</c:v>
                </c:pt>
                <c:pt idx="7">
                  <c:v>1.1000000000000001</c:v>
                </c:pt>
                <c:pt idx="8">
                  <c:v>1.1499999999999999</c:v>
                </c:pt>
                <c:pt idx="9">
                  <c:v>1.2</c:v>
                </c:pt>
                <c:pt idx="10">
                  <c:v>1.25</c:v>
                </c:pt>
              </c:numCache>
            </c:numRef>
          </c:xVal>
          <c:yVal>
            <c:numRef>
              <c:f>Sheet2!$B$11:$L$11</c:f>
              <c:numCache>
                <c:formatCode>General</c:formatCode>
                <c:ptCount val="11"/>
                <c:pt idx="0">
                  <c:v>12.5</c:v>
                </c:pt>
                <c:pt idx="1">
                  <c:v>12.5</c:v>
                </c:pt>
                <c:pt idx="2">
                  <c:v>12.5</c:v>
                </c:pt>
                <c:pt idx="3">
                  <c:v>12.5</c:v>
                </c:pt>
                <c:pt idx="4">
                  <c:v>12.5</c:v>
                </c:pt>
                <c:pt idx="5">
                  <c:v>12.5</c:v>
                </c:pt>
                <c:pt idx="6">
                  <c:v>12.5</c:v>
                </c:pt>
                <c:pt idx="7">
                  <c:v>12.5</c:v>
                </c:pt>
                <c:pt idx="8">
                  <c:v>12.5</c:v>
                </c:pt>
                <c:pt idx="9">
                  <c:v>12.5</c:v>
                </c:pt>
                <c:pt idx="10">
                  <c:v>12.5</c:v>
                </c:pt>
              </c:numCache>
            </c:numRef>
          </c:yVal>
        </c:ser>
        <c:ser>
          <c:idx val="2"/>
          <c:order val="2"/>
          <c:tx>
            <c:strRef>
              <c:f>Sheet2!$A$12</c:f>
              <c:strCache>
                <c:ptCount val="1"/>
                <c:pt idx="0">
                  <c:v>Revenue if Failure</c:v>
                </c:pt>
              </c:strCache>
            </c:strRef>
          </c:tx>
          <c:xVal>
            <c:numRef>
              <c:f>Sheet2!$B$9:$L$9</c:f>
              <c:numCache>
                <c:formatCode>0%</c:formatCode>
                <c:ptCount val="11"/>
                <c:pt idx="0">
                  <c:v>0.75</c:v>
                </c:pt>
                <c:pt idx="1">
                  <c:v>0.8</c:v>
                </c:pt>
                <c:pt idx="2">
                  <c:v>0.85</c:v>
                </c:pt>
                <c:pt idx="3">
                  <c:v>0.9</c:v>
                </c:pt>
                <c:pt idx="4">
                  <c:v>0.95</c:v>
                </c:pt>
                <c:pt idx="5">
                  <c:v>1</c:v>
                </c:pt>
                <c:pt idx="6">
                  <c:v>1.05</c:v>
                </c:pt>
                <c:pt idx="7">
                  <c:v>1.1000000000000001</c:v>
                </c:pt>
                <c:pt idx="8">
                  <c:v>1.1499999999999999</c:v>
                </c:pt>
                <c:pt idx="9">
                  <c:v>1.2</c:v>
                </c:pt>
                <c:pt idx="10">
                  <c:v>1.25</c:v>
                </c:pt>
              </c:numCache>
            </c:numRef>
          </c:xVal>
          <c:yVal>
            <c:numRef>
              <c:f>Sheet2!$B$12:$L$12</c:f>
              <c:numCache>
                <c:formatCode>General</c:formatCode>
                <c:ptCount val="11"/>
                <c:pt idx="0">
                  <c:v>14.375</c:v>
                </c:pt>
                <c:pt idx="1">
                  <c:v>14</c:v>
                </c:pt>
                <c:pt idx="2">
                  <c:v>13.625</c:v>
                </c:pt>
                <c:pt idx="3">
                  <c:v>13.25</c:v>
                </c:pt>
                <c:pt idx="4">
                  <c:v>12.875</c:v>
                </c:pt>
                <c:pt idx="5">
                  <c:v>12.5</c:v>
                </c:pt>
                <c:pt idx="6">
                  <c:v>12.125</c:v>
                </c:pt>
                <c:pt idx="7">
                  <c:v>11.75</c:v>
                </c:pt>
                <c:pt idx="8">
                  <c:v>11.375</c:v>
                </c:pt>
                <c:pt idx="9">
                  <c:v>11</c:v>
                </c:pt>
                <c:pt idx="10">
                  <c:v>10.625</c:v>
                </c:pt>
              </c:numCache>
            </c:numRef>
          </c:yVal>
        </c:ser>
        <c:axId val="110886912"/>
        <c:axId val="110889216"/>
      </c:scatterChart>
      <c:valAx>
        <c:axId val="110886912"/>
        <c:scaling>
          <c:orientation val="minMax"/>
          <c:min val="0.72000000000000008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% Change in Input Value</a:t>
                </a:r>
              </a:p>
            </c:rich>
          </c:tx>
        </c:title>
        <c:numFmt formatCode="0%" sourceLinked="1"/>
        <c:tickLblPos val="nextTo"/>
        <c:crossAx val="110889216"/>
        <c:crosses val="autoZero"/>
        <c:crossBetween val="midCat"/>
        <c:majorUnit val="4.0000000000000008E-2"/>
      </c:valAx>
      <c:valAx>
        <c:axId val="110889216"/>
        <c:scaling>
          <c:orientation val="minMax"/>
          <c:max val="18"/>
          <c:min val="7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Expected Payoff Value</a:t>
                </a:r>
              </a:p>
            </c:rich>
          </c:tx>
        </c:title>
        <c:numFmt formatCode="General" sourceLinked="1"/>
        <c:tickLblPos val="nextTo"/>
        <c:crossAx val="110886912"/>
        <c:crosses val="autoZero"/>
        <c:crossBetween val="midCat"/>
        <c:majorUnit val="1"/>
      </c:valAx>
      <c:spPr>
        <a:noFill/>
      </c:spPr>
    </c:plotArea>
    <c:legend>
      <c:legendPos val="r"/>
      <c:layout>
        <c:manualLayout>
          <c:xMode val="edge"/>
          <c:yMode val="edge"/>
          <c:x val="0.6615963855421686"/>
          <c:y val="0.39772085653927414"/>
          <c:w val="0.21578722844341031"/>
          <c:h val="0.14485644901863903"/>
        </c:manualLayout>
      </c:layout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Sensit  -  Sensitivity Analysis  -  Spider</a:t>
            </a:r>
          </a:p>
        </c:rich>
      </c:tx>
    </c:title>
    <c:plotArea>
      <c:layout>
        <c:manualLayout>
          <c:layoutTarget val="inner"/>
          <c:xMode val="edge"/>
          <c:yMode val="edge"/>
          <c:x val="9.9255012143075097E-2"/>
          <c:y val="0.10839819839064326"/>
          <c:w val="0.63158583128651746"/>
          <c:h val="0.73435937961069397"/>
        </c:manualLayout>
      </c:layout>
      <c:scatterChart>
        <c:scatterStyle val="smoothMarker"/>
        <c:ser>
          <c:idx val="0"/>
          <c:order val="0"/>
          <c:tx>
            <c:strRef>
              <c:f>Sheet2!$A$17</c:f>
              <c:strCache>
                <c:ptCount val="1"/>
                <c:pt idx="0">
                  <c:v>Revenue if Success</c:v>
                </c:pt>
              </c:strCache>
            </c:strRef>
          </c:tx>
          <c:xVal>
            <c:numRef>
              <c:f>Sheet2!$B$16:$L$16</c:f>
              <c:numCache>
                <c:formatCode>0%</c:formatCode>
                <c:ptCount val="11"/>
                <c:pt idx="0">
                  <c:v>0.75</c:v>
                </c:pt>
                <c:pt idx="1">
                  <c:v>0.8</c:v>
                </c:pt>
                <c:pt idx="2">
                  <c:v>0.85</c:v>
                </c:pt>
                <c:pt idx="3">
                  <c:v>0.9</c:v>
                </c:pt>
                <c:pt idx="4">
                  <c:v>0.95</c:v>
                </c:pt>
                <c:pt idx="5">
                  <c:v>1</c:v>
                </c:pt>
                <c:pt idx="6">
                  <c:v>1.05</c:v>
                </c:pt>
                <c:pt idx="7">
                  <c:v>1.1000000000000001</c:v>
                </c:pt>
                <c:pt idx="8">
                  <c:v>1.1499999999999999</c:v>
                </c:pt>
                <c:pt idx="9">
                  <c:v>1.2</c:v>
                </c:pt>
                <c:pt idx="10">
                  <c:v>1.25</c:v>
                </c:pt>
              </c:numCache>
            </c:numRef>
          </c:xVal>
          <c:yVal>
            <c:numRef>
              <c:f>Sheet2!$B$17:$L$17</c:f>
              <c:numCache>
                <c:formatCode>0.00%</c:formatCode>
                <c:ptCount val="11"/>
                <c:pt idx="0">
                  <c:v>0.6</c:v>
                </c:pt>
                <c:pt idx="1">
                  <c:v>0.68</c:v>
                </c:pt>
                <c:pt idx="2">
                  <c:v>0.76</c:v>
                </c:pt>
                <c:pt idx="3">
                  <c:v>0.84</c:v>
                </c:pt>
                <c:pt idx="4">
                  <c:v>0.92</c:v>
                </c:pt>
                <c:pt idx="5">
                  <c:v>1</c:v>
                </c:pt>
                <c:pt idx="6">
                  <c:v>1.08</c:v>
                </c:pt>
                <c:pt idx="7">
                  <c:v>1.1599999999999999</c:v>
                </c:pt>
                <c:pt idx="8">
                  <c:v>1.24</c:v>
                </c:pt>
                <c:pt idx="9">
                  <c:v>1.32</c:v>
                </c:pt>
                <c:pt idx="10">
                  <c:v>1.4</c:v>
                </c:pt>
              </c:numCache>
            </c:numRef>
          </c:yVal>
        </c:ser>
        <c:ser>
          <c:idx val="1"/>
          <c:order val="1"/>
          <c:tx>
            <c:strRef>
              <c:f>Sheet2!$A$18</c:f>
              <c:strCache>
                <c:ptCount val="1"/>
                <c:pt idx="0">
                  <c:v>Revenue if No Develop</c:v>
                </c:pt>
              </c:strCache>
            </c:strRef>
          </c:tx>
          <c:xVal>
            <c:numRef>
              <c:f>Sheet2!$B$16:$L$16</c:f>
              <c:numCache>
                <c:formatCode>0%</c:formatCode>
                <c:ptCount val="11"/>
                <c:pt idx="0">
                  <c:v>0.75</c:v>
                </c:pt>
                <c:pt idx="1">
                  <c:v>0.8</c:v>
                </c:pt>
                <c:pt idx="2">
                  <c:v>0.85</c:v>
                </c:pt>
                <c:pt idx="3">
                  <c:v>0.9</c:v>
                </c:pt>
                <c:pt idx="4">
                  <c:v>0.95</c:v>
                </c:pt>
                <c:pt idx="5">
                  <c:v>1</c:v>
                </c:pt>
                <c:pt idx="6">
                  <c:v>1.05</c:v>
                </c:pt>
                <c:pt idx="7">
                  <c:v>1.1000000000000001</c:v>
                </c:pt>
                <c:pt idx="8">
                  <c:v>1.1499999999999999</c:v>
                </c:pt>
                <c:pt idx="9">
                  <c:v>1.2</c:v>
                </c:pt>
                <c:pt idx="10">
                  <c:v>1.25</c:v>
                </c:pt>
              </c:numCache>
            </c:numRef>
          </c:xVal>
          <c:yVal>
            <c:numRef>
              <c:f>Sheet2!$B$18:$L$18</c:f>
              <c:numCache>
                <c:formatCode>0.00%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yVal>
        </c:ser>
        <c:ser>
          <c:idx val="2"/>
          <c:order val="2"/>
          <c:tx>
            <c:strRef>
              <c:f>Sheet2!$A$19</c:f>
              <c:strCache>
                <c:ptCount val="1"/>
                <c:pt idx="0">
                  <c:v>Revenue if Failure</c:v>
                </c:pt>
              </c:strCache>
            </c:strRef>
          </c:tx>
          <c:xVal>
            <c:numRef>
              <c:f>Sheet2!$B$16:$L$16</c:f>
              <c:numCache>
                <c:formatCode>0%</c:formatCode>
                <c:ptCount val="11"/>
                <c:pt idx="0">
                  <c:v>0.75</c:v>
                </c:pt>
                <c:pt idx="1">
                  <c:v>0.8</c:v>
                </c:pt>
                <c:pt idx="2">
                  <c:v>0.85</c:v>
                </c:pt>
                <c:pt idx="3">
                  <c:v>0.9</c:v>
                </c:pt>
                <c:pt idx="4">
                  <c:v>0.95</c:v>
                </c:pt>
                <c:pt idx="5">
                  <c:v>1</c:v>
                </c:pt>
                <c:pt idx="6">
                  <c:v>1.05</c:v>
                </c:pt>
                <c:pt idx="7">
                  <c:v>1.1000000000000001</c:v>
                </c:pt>
                <c:pt idx="8">
                  <c:v>1.1499999999999999</c:v>
                </c:pt>
                <c:pt idx="9">
                  <c:v>1.2</c:v>
                </c:pt>
                <c:pt idx="10">
                  <c:v>1.25</c:v>
                </c:pt>
              </c:numCache>
            </c:numRef>
          </c:xVal>
          <c:yVal>
            <c:numRef>
              <c:f>Sheet2!$B$19:$L$19</c:f>
              <c:numCache>
                <c:formatCode>0.00%</c:formatCode>
                <c:ptCount val="11"/>
                <c:pt idx="0">
                  <c:v>1.1499999999999999</c:v>
                </c:pt>
                <c:pt idx="1">
                  <c:v>1.1200000000000001</c:v>
                </c:pt>
                <c:pt idx="2">
                  <c:v>1.0900000000000001</c:v>
                </c:pt>
                <c:pt idx="3">
                  <c:v>1.06</c:v>
                </c:pt>
                <c:pt idx="4">
                  <c:v>1.03</c:v>
                </c:pt>
                <c:pt idx="5">
                  <c:v>1</c:v>
                </c:pt>
                <c:pt idx="6">
                  <c:v>0.97</c:v>
                </c:pt>
                <c:pt idx="7">
                  <c:v>0.94</c:v>
                </c:pt>
                <c:pt idx="8">
                  <c:v>0.91</c:v>
                </c:pt>
                <c:pt idx="9">
                  <c:v>0.88</c:v>
                </c:pt>
                <c:pt idx="10">
                  <c:v>0.85</c:v>
                </c:pt>
              </c:numCache>
            </c:numRef>
          </c:yVal>
        </c:ser>
        <c:axId val="110927872"/>
        <c:axId val="110929792"/>
      </c:scatterChart>
      <c:valAx>
        <c:axId val="110927872"/>
        <c:scaling>
          <c:orientation val="minMax"/>
          <c:min val="0.72000000000000008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% Change in Input Value</a:t>
                </a:r>
              </a:p>
            </c:rich>
          </c:tx>
        </c:title>
        <c:numFmt formatCode="0%" sourceLinked="1"/>
        <c:tickLblPos val="nextTo"/>
        <c:crossAx val="110929792"/>
        <c:crosses val="autoZero"/>
        <c:crossBetween val="midCat"/>
        <c:majorUnit val="4.0000000000000008E-2"/>
      </c:valAx>
      <c:valAx>
        <c:axId val="110929792"/>
        <c:scaling>
          <c:orientation val="minMax"/>
          <c:min val="0.5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% Change in Expected Payoff</a:t>
                </a:r>
              </a:p>
            </c:rich>
          </c:tx>
        </c:title>
        <c:numFmt formatCode="0%" sourceLinked="0"/>
        <c:tickLblPos val="nextTo"/>
        <c:crossAx val="110927872"/>
        <c:crosses val="autoZero"/>
        <c:crossBetween val="midCat"/>
        <c:majorUnit val="0.1"/>
      </c:valAx>
      <c:spPr>
        <a:noFill/>
      </c:spPr>
    </c:plotArea>
    <c:legend>
      <c:legendPos val="r"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plotArea>
      <c:layout/>
      <c:barChart>
        <c:barDir val="col"/>
        <c:grouping val="clustered"/>
        <c:axId val="111285760"/>
        <c:axId val="111287680"/>
      </c:barChart>
      <c:catAx>
        <c:axId val="11128576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Revenue if Success</a:t>
                </a:r>
              </a:p>
            </c:rich>
          </c:tx>
        </c:title>
        <c:tickLblPos val="nextTo"/>
        <c:crossAx val="111287680"/>
        <c:crosses val="autoZero"/>
        <c:auto val="1"/>
        <c:lblAlgn val="ctr"/>
        <c:lblOffset val="100"/>
      </c:catAx>
      <c:valAx>
        <c:axId val="11128768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Expected Payoff</a:t>
                </a:r>
              </a:p>
            </c:rich>
          </c:tx>
        </c:title>
        <c:tickLblPos val="nextTo"/>
        <c:crossAx val="11128576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plotArea>
      <c:layout/>
      <c:scatterChart>
        <c:scatterStyle val="lineMarker"/>
        <c:ser>
          <c:idx val="0"/>
          <c:order val="0"/>
          <c:xVal>
            <c:numRef>
              <c:f>Sheet3!$A$5:$A$10</c:f>
              <c:numCache>
                <c:formatCode>General</c:formatCode>
                <c:ptCount val="6"/>
                <c:pt idx="0">
                  <c:v>30</c:v>
                </c:pt>
                <c:pt idx="1">
                  <c:v>34</c:v>
                </c:pt>
                <c:pt idx="2">
                  <c:v>38</c:v>
                </c:pt>
                <c:pt idx="3">
                  <c:v>42</c:v>
                </c:pt>
                <c:pt idx="4">
                  <c:v>46</c:v>
                </c:pt>
                <c:pt idx="5">
                  <c:v>50</c:v>
                </c:pt>
              </c:numCache>
            </c:numRef>
          </c:xVal>
          <c:yVal>
            <c:numRef>
              <c:f>Sheet3!$B$5:$B$10</c:f>
              <c:numCache>
                <c:formatCode>General</c:formatCode>
                <c:ptCount val="6"/>
                <c:pt idx="0">
                  <c:v>7.5</c:v>
                </c:pt>
                <c:pt idx="1">
                  <c:v>9.5</c:v>
                </c:pt>
                <c:pt idx="2">
                  <c:v>11.5</c:v>
                </c:pt>
                <c:pt idx="3">
                  <c:v>13.5</c:v>
                </c:pt>
                <c:pt idx="4">
                  <c:v>15.5</c:v>
                </c:pt>
                <c:pt idx="5">
                  <c:v>17.5</c:v>
                </c:pt>
              </c:numCache>
            </c:numRef>
          </c:yVal>
        </c:ser>
        <c:axId val="111328256"/>
        <c:axId val="111330048"/>
      </c:scatterChart>
      <c:valAx>
        <c:axId val="111328256"/>
        <c:scaling>
          <c:orientation val="minMax"/>
        </c:scaling>
        <c:axPos val="b"/>
        <c:numFmt formatCode="General" sourceLinked="1"/>
        <c:tickLblPos val="nextTo"/>
        <c:crossAx val="111330048"/>
        <c:crosses val="autoZero"/>
        <c:crossBetween val="midCat"/>
      </c:valAx>
      <c:valAx>
        <c:axId val="111330048"/>
        <c:scaling>
          <c:orientation val="minMax"/>
        </c:scaling>
        <c:axPos val="l"/>
        <c:majorGridlines/>
        <c:numFmt formatCode="General" sourceLinked="1"/>
        <c:tickLblPos val="nextTo"/>
        <c:crossAx val="111328256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plotArea>
      <c:layout/>
      <c:barChart>
        <c:barDir val="col"/>
        <c:grouping val="clustered"/>
        <c:axId val="111338624"/>
        <c:axId val="111396352"/>
      </c:barChart>
      <c:catAx>
        <c:axId val="11133862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Revenue if Failure</a:t>
                </a:r>
              </a:p>
            </c:rich>
          </c:tx>
        </c:title>
        <c:tickLblPos val="nextTo"/>
        <c:crossAx val="111396352"/>
        <c:crosses val="autoZero"/>
        <c:auto val="1"/>
        <c:lblAlgn val="ctr"/>
        <c:lblOffset val="100"/>
      </c:catAx>
      <c:valAx>
        <c:axId val="11139635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Expected Payoff</a:t>
                </a:r>
              </a:p>
            </c:rich>
          </c:tx>
        </c:title>
        <c:tickLblPos val="nextTo"/>
        <c:crossAx val="11133862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plotArea>
      <c:layout/>
      <c:scatterChart>
        <c:scatterStyle val="lineMarker"/>
        <c:ser>
          <c:idx val="0"/>
          <c:order val="0"/>
          <c:xVal>
            <c:numRef>
              <c:f>Sheet4!$A$5:$A$13</c:f>
              <c:numCache>
                <c:formatCode>General</c:formatCode>
                <c:ptCount val="9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</c:numCache>
            </c:numRef>
          </c:xVal>
          <c:yVal>
            <c:numRef>
              <c:f>Sheet4!$B$5:$B$13</c:f>
              <c:numCache>
                <c:formatCode>General</c:formatCode>
                <c:ptCount val="9"/>
                <c:pt idx="0">
                  <c:v>25.5</c:v>
                </c:pt>
                <c:pt idx="1">
                  <c:v>26</c:v>
                </c:pt>
                <c:pt idx="2">
                  <c:v>26.5</c:v>
                </c:pt>
                <c:pt idx="3">
                  <c:v>27</c:v>
                </c:pt>
                <c:pt idx="4">
                  <c:v>27.5</c:v>
                </c:pt>
                <c:pt idx="5">
                  <c:v>28</c:v>
                </c:pt>
                <c:pt idx="6">
                  <c:v>28.5</c:v>
                </c:pt>
                <c:pt idx="7">
                  <c:v>29</c:v>
                </c:pt>
                <c:pt idx="8">
                  <c:v>29.5</c:v>
                </c:pt>
              </c:numCache>
            </c:numRef>
          </c:yVal>
        </c:ser>
        <c:axId val="111559808"/>
        <c:axId val="111561344"/>
      </c:scatterChart>
      <c:valAx>
        <c:axId val="111559808"/>
        <c:scaling>
          <c:orientation val="minMax"/>
        </c:scaling>
        <c:axPos val="b"/>
        <c:numFmt formatCode="General" sourceLinked="1"/>
        <c:tickLblPos val="nextTo"/>
        <c:crossAx val="111561344"/>
        <c:crosses val="autoZero"/>
        <c:crossBetween val="midCat"/>
      </c:valAx>
      <c:valAx>
        <c:axId val="111561344"/>
        <c:scaling>
          <c:orientation val="minMax"/>
        </c:scaling>
        <c:axPos val="l"/>
        <c:majorGridlines/>
        <c:numFmt formatCode="General" sourceLinked="1"/>
        <c:tickLblPos val="nextTo"/>
        <c:crossAx val="111559808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plotArea>
      <c:layout/>
      <c:barChart>
        <c:barDir val="col"/>
        <c:grouping val="clustered"/>
        <c:axId val="111576576"/>
        <c:axId val="111578112"/>
      </c:barChart>
      <c:catAx>
        <c:axId val="111576576"/>
        <c:scaling>
          <c:orientation val="minMax"/>
        </c:scaling>
        <c:axPos val="b"/>
        <c:tickLblPos val="nextTo"/>
        <c:crossAx val="111578112"/>
        <c:crosses val="autoZero"/>
        <c:auto val="1"/>
        <c:lblAlgn val="ctr"/>
        <c:lblOffset val="100"/>
      </c:catAx>
      <c:valAx>
        <c:axId val="11157811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Expected Payoff</a:t>
                </a:r>
              </a:p>
            </c:rich>
          </c:tx>
          <c:layout/>
        </c:title>
        <c:tickLblPos val="nextTo"/>
        <c:crossAx val="11157657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20</xdr:row>
      <xdr:rowOff>101600</xdr:rowOff>
    </xdr:from>
    <xdr:to>
      <xdr:col>12</xdr:col>
      <xdr:colOff>514350</xdr:colOff>
      <xdr:row>51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1238249</xdr:colOff>
      <xdr:row>54</xdr:row>
      <xdr:rowOff>136524</xdr:rowOff>
    </xdr:from>
    <xdr:to>
      <xdr:col>13</xdr:col>
      <xdr:colOff>19050</xdr:colOff>
      <xdr:row>84</xdr:row>
      <xdr:rowOff>142875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133351</xdr:colOff>
      <xdr:row>1</xdr:row>
      <xdr:rowOff>133351</xdr:rowOff>
    </xdr:from>
    <xdr:to>
      <xdr:col>7</xdr:col>
      <xdr:colOff>504826</xdr:colOff>
      <xdr:row>16</xdr:row>
      <xdr:rowOff>104776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790575</xdr:colOff>
      <xdr:row>18</xdr:row>
      <xdr:rowOff>133350</xdr:rowOff>
    </xdr:from>
    <xdr:to>
      <xdr:col>7</xdr:col>
      <xdr:colOff>209550</xdr:colOff>
      <xdr:row>36</xdr:row>
      <xdr:rowOff>133350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133351</xdr:colOff>
      <xdr:row>1</xdr:row>
      <xdr:rowOff>133350</xdr:rowOff>
    </xdr:from>
    <xdr:to>
      <xdr:col>7</xdr:col>
      <xdr:colOff>504826</xdr:colOff>
      <xdr:row>16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247650</xdr:colOff>
      <xdr:row>19</xdr:row>
      <xdr:rowOff>19050</xdr:rowOff>
    </xdr:from>
    <xdr:to>
      <xdr:col>6</xdr:col>
      <xdr:colOff>400050</xdr:colOff>
      <xdr:row>37</xdr:row>
      <xdr:rowOff>19050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9</xdr:row>
      <xdr:rowOff>142875</xdr:rowOff>
    </xdr:from>
    <xdr:to>
      <xdr:col>10</xdr:col>
      <xdr:colOff>600075</xdr:colOff>
      <xdr:row>20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17</xdr:row>
      <xdr:rowOff>0</xdr:rowOff>
    </xdr:from>
    <xdr:to>
      <xdr:col>6</xdr:col>
      <xdr:colOff>9525</xdr:colOff>
      <xdr:row>18</xdr:row>
      <xdr:rowOff>0</xdr:rowOff>
    </xdr:to>
    <xdr:sp macro="" textlink="">
      <xdr:nvSpPr>
        <xdr:cNvPr id="3193" name="Oval 121"/>
        <xdr:cNvSpPr>
          <a:spLocks noChangeArrowheads="1"/>
        </xdr:cNvSpPr>
      </xdr:nvSpPr>
      <xdr:spPr bwMode="auto">
        <a:xfrm>
          <a:off x="1428750" y="2847975"/>
          <a:ext cx="133350" cy="161925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3</xdr:col>
      <xdr:colOff>0</xdr:colOff>
      <xdr:row>17</xdr:row>
      <xdr:rowOff>85725</xdr:rowOff>
    </xdr:from>
    <xdr:to>
      <xdr:col>5</xdr:col>
      <xdr:colOff>0</xdr:colOff>
      <xdr:row>17</xdr:row>
      <xdr:rowOff>85725</xdr:rowOff>
    </xdr:to>
    <xdr:sp macro="" textlink="">
      <xdr:nvSpPr>
        <xdr:cNvPr id="3194" name="Line 122"/>
        <xdr:cNvSpPr>
          <a:spLocks noChangeShapeType="1"/>
        </xdr:cNvSpPr>
      </xdr:nvSpPr>
      <xdr:spPr bwMode="auto">
        <a:xfrm>
          <a:off x="676275" y="2933700"/>
          <a:ext cx="752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2</xdr:col>
      <xdr:colOff>9525</xdr:colOff>
      <xdr:row>17</xdr:row>
      <xdr:rowOff>85725</xdr:rowOff>
    </xdr:from>
    <xdr:to>
      <xdr:col>3</xdr:col>
      <xdr:colOff>0</xdr:colOff>
      <xdr:row>28</xdr:row>
      <xdr:rowOff>76200</xdr:rowOff>
    </xdr:to>
    <xdr:sp macro="" textlink="">
      <xdr:nvSpPr>
        <xdr:cNvPr id="3195" name="Line 123"/>
        <xdr:cNvSpPr>
          <a:spLocks noChangeShapeType="1"/>
        </xdr:cNvSpPr>
      </xdr:nvSpPr>
      <xdr:spPr bwMode="auto">
        <a:xfrm flipV="1">
          <a:off x="495300" y="2933700"/>
          <a:ext cx="180975" cy="1790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5</xdr:col>
      <xdr:colOff>0</xdr:colOff>
      <xdr:row>40</xdr:row>
      <xdr:rowOff>0</xdr:rowOff>
    </xdr:from>
    <xdr:to>
      <xdr:col>6</xdr:col>
      <xdr:colOff>9525</xdr:colOff>
      <xdr:row>40</xdr:row>
      <xdr:rowOff>161925</xdr:rowOff>
    </xdr:to>
    <xdr:sp macro="" textlink="">
      <xdr:nvSpPr>
        <xdr:cNvPr id="3196" name="Rectangle 124"/>
        <xdr:cNvSpPr>
          <a:spLocks noChangeArrowheads="1"/>
        </xdr:cNvSpPr>
      </xdr:nvSpPr>
      <xdr:spPr bwMode="auto">
        <a:xfrm>
          <a:off x="1428750" y="6619875"/>
          <a:ext cx="133350" cy="16192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/>
        <a:lstStyle/>
        <a:p>
          <a:endParaRPr lang="en-US"/>
        </a:p>
      </xdr:txBody>
    </xdr:sp>
    <xdr:clientData/>
  </xdr:twoCellAnchor>
  <xdr:twoCellAnchor>
    <xdr:from>
      <xdr:col>3</xdr:col>
      <xdr:colOff>0</xdr:colOff>
      <xdr:row>40</xdr:row>
      <xdr:rowOff>85725</xdr:rowOff>
    </xdr:from>
    <xdr:to>
      <xdr:col>5</xdr:col>
      <xdr:colOff>0</xdr:colOff>
      <xdr:row>40</xdr:row>
      <xdr:rowOff>85725</xdr:rowOff>
    </xdr:to>
    <xdr:sp macro="" textlink="">
      <xdr:nvSpPr>
        <xdr:cNvPr id="3197" name="Line 125"/>
        <xdr:cNvSpPr>
          <a:spLocks noChangeShapeType="1"/>
        </xdr:cNvSpPr>
      </xdr:nvSpPr>
      <xdr:spPr bwMode="auto">
        <a:xfrm>
          <a:off x="676275" y="6705600"/>
          <a:ext cx="752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2</xdr:col>
      <xdr:colOff>9525</xdr:colOff>
      <xdr:row>28</xdr:row>
      <xdr:rowOff>76200</xdr:rowOff>
    </xdr:from>
    <xdr:to>
      <xdr:col>3</xdr:col>
      <xdr:colOff>0</xdr:colOff>
      <xdr:row>40</xdr:row>
      <xdr:rowOff>85725</xdr:rowOff>
    </xdr:to>
    <xdr:sp macro="" textlink="">
      <xdr:nvSpPr>
        <xdr:cNvPr id="3198" name="Line 126"/>
        <xdr:cNvSpPr>
          <a:spLocks noChangeShapeType="1"/>
        </xdr:cNvSpPr>
      </xdr:nvSpPr>
      <xdr:spPr bwMode="auto">
        <a:xfrm>
          <a:off x="495300" y="4724400"/>
          <a:ext cx="180975" cy="1981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10</xdr:col>
      <xdr:colOff>9525</xdr:colOff>
      <xdr:row>11</xdr:row>
      <xdr:rowOff>0</xdr:rowOff>
    </xdr:to>
    <xdr:sp macro="" textlink="">
      <xdr:nvSpPr>
        <xdr:cNvPr id="3199" name="Rectangle 127"/>
        <xdr:cNvSpPr>
          <a:spLocks noChangeArrowheads="1"/>
        </xdr:cNvSpPr>
      </xdr:nvSpPr>
      <xdr:spPr bwMode="auto">
        <a:xfrm>
          <a:off x="2609850" y="1704975"/>
          <a:ext cx="133350" cy="16192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7</xdr:col>
      <xdr:colOff>0</xdr:colOff>
      <xdr:row>10</xdr:row>
      <xdr:rowOff>85725</xdr:rowOff>
    </xdr:from>
    <xdr:to>
      <xdr:col>9</xdr:col>
      <xdr:colOff>0</xdr:colOff>
      <xdr:row>10</xdr:row>
      <xdr:rowOff>85725</xdr:rowOff>
    </xdr:to>
    <xdr:sp macro="" textlink="">
      <xdr:nvSpPr>
        <xdr:cNvPr id="3200" name="Line 128"/>
        <xdr:cNvSpPr>
          <a:spLocks noChangeShapeType="1"/>
        </xdr:cNvSpPr>
      </xdr:nvSpPr>
      <xdr:spPr bwMode="auto">
        <a:xfrm>
          <a:off x="1743075" y="1790700"/>
          <a:ext cx="8667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6</xdr:col>
      <xdr:colOff>9525</xdr:colOff>
      <xdr:row>10</xdr:row>
      <xdr:rowOff>85725</xdr:rowOff>
    </xdr:from>
    <xdr:to>
      <xdr:col>7</xdr:col>
      <xdr:colOff>0</xdr:colOff>
      <xdr:row>17</xdr:row>
      <xdr:rowOff>85725</xdr:rowOff>
    </xdr:to>
    <xdr:sp macro="" textlink="">
      <xdr:nvSpPr>
        <xdr:cNvPr id="3201" name="Line 129"/>
        <xdr:cNvSpPr>
          <a:spLocks noChangeShapeType="1"/>
        </xdr:cNvSpPr>
      </xdr:nvSpPr>
      <xdr:spPr bwMode="auto">
        <a:xfrm flipV="1">
          <a:off x="1562100" y="1790700"/>
          <a:ext cx="180975" cy="1143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9</xdr:col>
      <xdr:colOff>0</xdr:colOff>
      <xdr:row>25</xdr:row>
      <xdr:rowOff>0</xdr:rowOff>
    </xdr:from>
    <xdr:to>
      <xdr:col>10</xdr:col>
      <xdr:colOff>9525</xdr:colOff>
      <xdr:row>26</xdr:row>
      <xdr:rowOff>0</xdr:rowOff>
    </xdr:to>
    <xdr:sp macro="" textlink="">
      <xdr:nvSpPr>
        <xdr:cNvPr id="3202" name="Rectangle 130"/>
        <xdr:cNvSpPr>
          <a:spLocks noChangeArrowheads="1"/>
        </xdr:cNvSpPr>
      </xdr:nvSpPr>
      <xdr:spPr bwMode="auto">
        <a:xfrm>
          <a:off x="2609850" y="4152900"/>
          <a:ext cx="133350" cy="16192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7</xdr:col>
      <xdr:colOff>0</xdr:colOff>
      <xdr:row>25</xdr:row>
      <xdr:rowOff>76200</xdr:rowOff>
    </xdr:from>
    <xdr:to>
      <xdr:col>9</xdr:col>
      <xdr:colOff>0</xdr:colOff>
      <xdr:row>25</xdr:row>
      <xdr:rowOff>76200</xdr:rowOff>
    </xdr:to>
    <xdr:sp macro="" textlink="">
      <xdr:nvSpPr>
        <xdr:cNvPr id="3203" name="Line 131"/>
        <xdr:cNvSpPr>
          <a:spLocks noChangeShapeType="1"/>
        </xdr:cNvSpPr>
      </xdr:nvSpPr>
      <xdr:spPr bwMode="auto">
        <a:xfrm>
          <a:off x="1743075" y="4229100"/>
          <a:ext cx="8667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6</xdr:col>
      <xdr:colOff>9525</xdr:colOff>
      <xdr:row>17</xdr:row>
      <xdr:rowOff>85725</xdr:rowOff>
    </xdr:from>
    <xdr:to>
      <xdr:col>7</xdr:col>
      <xdr:colOff>0</xdr:colOff>
      <xdr:row>25</xdr:row>
      <xdr:rowOff>76200</xdr:rowOff>
    </xdr:to>
    <xdr:sp macro="" textlink="">
      <xdr:nvSpPr>
        <xdr:cNvPr id="3204" name="Line 132"/>
        <xdr:cNvSpPr>
          <a:spLocks noChangeShapeType="1"/>
        </xdr:cNvSpPr>
      </xdr:nvSpPr>
      <xdr:spPr bwMode="auto">
        <a:xfrm>
          <a:off x="1562100" y="2933700"/>
          <a:ext cx="180975" cy="1295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9</xdr:col>
      <xdr:colOff>0</xdr:colOff>
      <xdr:row>36</xdr:row>
      <xdr:rowOff>0</xdr:rowOff>
    </xdr:from>
    <xdr:to>
      <xdr:col>10</xdr:col>
      <xdr:colOff>9525</xdr:colOff>
      <xdr:row>36</xdr:row>
      <xdr:rowOff>161925</xdr:rowOff>
    </xdr:to>
    <xdr:sp macro="" textlink="">
      <xdr:nvSpPr>
        <xdr:cNvPr id="3205" name="Oval 133"/>
        <xdr:cNvSpPr>
          <a:spLocks noChangeArrowheads="1"/>
        </xdr:cNvSpPr>
      </xdr:nvSpPr>
      <xdr:spPr bwMode="auto">
        <a:xfrm>
          <a:off x="2609850" y="5953125"/>
          <a:ext cx="133350" cy="161925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7</xdr:col>
      <xdr:colOff>0</xdr:colOff>
      <xdr:row>36</xdr:row>
      <xdr:rowOff>76200</xdr:rowOff>
    </xdr:from>
    <xdr:to>
      <xdr:col>9</xdr:col>
      <xdr:colOff>0</xdr:colOff>
      <xdr:row>36</xdr:row>
      <xdr:rowOff>76200</xdr:rowOff>
    </xdr:to>
    <xdr:sp macro="" textlink="">
      <xdr:nvSpPr>
        <xdr:cNvPr id="3206" name="Line 134"/>
        <xdr:cNvSpPr>
          <a:spLocks noChangeShapeType="1"/>
        </xdr:cNvSpPr>
      </xdr:nvSpPr>
      <xdr:spPr bwMode="auto">
        <a:xfrm>
          <a:off x="1743075" y="6029325"/>
          <a:ext cx="8667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6</xdr:col>
      <xdr:colOff>9525</xdr:colOff>
      <xdr:row>36</xdr:row>
      <xdr:rowOff>76200</xdr:rowOff>
    </xdr:from>
    <xdr:to>
      <xdr:col>7</xdr:col>
      <xdr:colOff>0</xdr:colOff>
      <xdr:row>40</xdr:row>
      <xdr:rowOff>85725</xdr:rowOff>
    </xdr:to>
    <xdr:sp macro="" textlink="">
      <xdr:nvSpPr>
        <xdr:cNvPr id="3207" name="Line 135"/>
        <xdr:cNvSpPr>
          <a:spLocks noChangeShapeType="1"/>
        </xdr:cNvSpPr>
      </xdr:nvSpPr>
      <xdr:spPr bwMode="auto">
        <a:xfrm flipV="1">
          <a:off x="1562100" y="6029325"/>
          <a:ext cx="180975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08" name="Line 136"/>
        <xdr:cNvSpPr>
          <a:spLocks noChangeShapeType="1"/>
        </xdr:cNvSpPr>
      </xdr:nvSpPr>
      <xdr:spPr bwMode="auto">
        <a:xfrm>
          <a:off x="2609850" y="7267575"/>
          <a:ext cx="0" cy="161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10</xdr:col>
      <xdr:colOff>9525</xdr:colOff>
      <xdr:row>44</xdr:row>
      <xdr:rowOff>85725</xdr:rowOff>
    </xdr:from>
    <xdr:to>
      <xdr:col>17</xdr:col>
      <xdr:colOff>0</xdr:colOff>
      <xdr:row>44</xdr:row>
      <xdr:rowOff>85725</xdr:rowOff>
    </xdr:to>
    <xdr:sp macro="" textlink="">
      <xdr:nvSpPr>
        <xdr:cNvPr id="3209" name="Line 137"/>
        <xdr:cNvSpPr>
          <a:spLocks noChangeShapeType="1"/>
        </xdr:cNvSpPr>
      </xdr:nvSpPr>
      <xdr:spPr bwMode="auto">
        <a:xfrm>
          <a:off x="2743200" y="7353300"/>
          <a:ext cx="20764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  <a:effectLst/>
      </xdr:spPr>
    </xdr:sp>
    <xdr:clientData/>
  </xdr:twoCellAnchor>
  <xdr:twoCellAnchor>
    <xdr:from>
      <xdr:col>7</xdr:col>
      <xdr:colOff>0</xdr:colOff>
      <xdr:row>44</xdr:row>
      <xdr:rowOff>85725</xdr:rowOff>
    </xdr:from>
    <xdr:to>
      <xdr:col>9</xdr:col>
      <xdr:colOff>0</xdr:colOff>
      <xdr:row>44</xdr:row>
      <xdr:rowOff>85725</xdr:rowOff>
    </xdr:to>
    <xdr:sp macro="" textlink="">
      <xdr:nvSpPr>
        <xdr:cNvPr id="3210" name="Line 138"/>
        <xdr:cNvSpPr>
          <a:spLocks noChangeShapeType="1"/>
        </xdr:cNvSpPr>
      </xdr:nvSpPr>
      <xdr:spPr bwMode="auto">
        <a:xfrm>
          <a:off x="1743075" y="7353300"/>
          <a:ext cx="8667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6</xdr:col>
      <xdr:colOff>9525</xdr:colOff>
      <xdr:row>40</xdr:row>
      <xdr:rowOff>85725</xdr:rowOff>
    </xdr:from>
    <xdr:to>
      <xdr:col>7</xdr:col>
      <xdr:colOff>0</xdr:colOff>
      <xdr:row>44</xdr:row>
      <xdr:rowOff>85725</xdr:rowOff>
    </xdr:to>
    <xdr:sp macro="" textlink="">
      <xdr:nvSpPr>
        <xdr:cNvPr id="3211" name="Line 139"/>
        <xdr:cNvSpPr>
          <a:spLocks noChangeShapeType="1"/>
        </xdr:cNvSpPr>
      </xdr:nvSpPr>
      <xdr:spPr bwMode="auto">
        <a:xfrm>
          <a:off x="1562100" y="6705600"/>
          <a:ext cx="180975" cy="647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13</xdr:col>
      <xdr:colOff>0</xdr:colOff>
      <xdr:row>34</xdr:row>
      <xdr:rowOff>0</xdr:rowOff>
    </xdr:from>
    <xdr:to>
      <xdr:col>13</xdr:col>
      <xdr:colOff>0</xdr:colOff>
      <xdr:row>34</xdr:row>
      <xdr:rowOff>161925</xdr:rowOff>
    </xdr:to>
    <xdr:sp macro="" textlink="">
      <xdr:nvSpPr>
        <xdr:cNvPr id="3212" name="Line 140"/>
        <xdr:cNvSpPr>
          <a:spLocks noChangeShapeType="1"/>
        </xdr:cNvSpPr>
      </xdr:nvSpPr>
      <xdr:spPr bwMode="auto">
        <a:xfrm>
          <a:off x="3752850" y="5629275"/>
          <a:ext cx="0" cy="161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14</xdr:col>
      <xdr:colOff>9525</xdr:colOff>
      <xdr:row>34</xdr:row>
      <xdr:rowOff>85725</xdr:rowOff>
    </xdr:from>
    <xdr:to>
      <xdr:col>17</xdr:col>
      <xdr:colOff>0</xdr:colOff>
      <xdr:row>34</xdr:row>
      <xdr:rowOff>85725</xdr:rowOff>
    </xdr:to>
    <xdr:sp macro="" textlink="">
      <xdr:nvSpPr>
        <xdr:cNvPr id="3213" name="Line 141"/>
        <xdr:cNvSpPr>
          <a:spLocks noChangeShapeType="1"/>
        </xdr:cNvSpPr>
      </xdr:nvSpPr>
      <xdr:spPr bwMode="auto">
        <a:xfrm>
          <a:off x="3886200" y="5715000"/>
          <a:ext cx="9334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  <a:effectLst/>
      </xdr:spPr>
    </xdr:sp>
    <xdr:clientData/>
  </xdr:twoCellAnchor>
  <xdr:twoCellAnchor>
    <xdr:from>
      <xdr:col>11</xdr:col>
      <xdr:colOff>0</xdr:colOff>
      <xdr:row>34</xdr:row>
      <xdr:rowOff>85725</xdr:rowOff>
    </xdr:from>
    <xdr:to>
      <xdr:col>13</xdr:col>
      <xdr:colOff>0</xdr:colOff>
      <xdr:row>34</xdr:row>
      <xdr:rowOff>85725</xdr:rowOff>
    </xdr:to>
    <xdr:sp macro="" textlink="">
      <xdr:nvSpPr>
        <xdr:cNvPr id="3214" name="Line 142"/>
        <xdr:cNvSpPr>
          <a:spLocks noChangeShapeType="1"/>
        </xdr:cNvSpPr>
      </xdr:nvSpPr>
      <xdr:spPr bwMode="auto">
        <a:xfrm>
          <a:off x="2924175" y="5715000"/>
          <a:ext cx="828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10</xdr:col>
      <xdr:colOff>9525</xdr:colOff>
      <xdr:row>34</xdr:row>
      <xdr:rowOff>85725</xdr:rowOff>
    </xdr:from>
    <xdr:to>
      <xdr:col>11</xdr:col>
      <xdr:colOff>0</xdr:colOff>
      <xdr:row>36</xdr:row>
      <xdr:rowOff>76200</xdr:rowOff>
    </xdr:to>
    <xdr:sp macro="" textlink="">
      <xdr:nvSpPr>
        <xdr:cNvPr id="3215" name="Line 143"/>
        <xdr:cNvSpPr>
          <a:spLocks noChangeShapeType="1"/>
        </xdr:cNvSpPr>
      </xdr:nvSpPr>
      <xdr:spPr bwMode="auto">
        <a:xfrm flipV="1">
          <a:off x="2743200" y="5715000"/>
          <a:ext cx="180975" cy="314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0</xdr:colOff>
      <xdr:row>40</xdr:row>
      <xdr:rowOff>0</xdr:rowOff>
    </xdr:to>
    <xdr:sp macro="" textlink="">
      <xdr:nvSpPr>
        <xdr:cNvPr id="3216" name="Line 144"/>
        <xdr:cNvSpPr>
          <a:spLocks noChangeShapeType="1"/>
        </xdr:cNvSpPr>
      </xdr:nvSpPr>
      <xdr:spPr bwMode="auto">
        <a:xfrm>
          <a:off x="3752850" y="6457950"/>
          <a:ext cx="0" cy="161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14</xdr:col>
      <xdr:colOff>9525</xdr:colOff>
      <xdr:row>39</xdr:row>
      <xdr:rowOff>85725</xdr:rowOff>
    </xdr:from>
    <xdr:to>
      <xdr:col>17</xdr:col>
      <xdr:colOff>0</xdr:colOff>
      <xdr:row>39</xdr:row>
      <xdr:rowOff>85725</xdr:rowOff>
    </xdr:to>
    <xdr:sp macro="" textlink="">
      <xdr:nvSpPr>
        <xdr:cNvPr id="3217" name="Line 145"/>
        <xdr:cNvSpPr>
          <a:spLocks noChangeShapeType="1"/>
        </xdr:cNvSpPr>
      </xdr:nvSpPr>
      <xdr:spPr bwMode="auto">
        <a:xfrm>
          <a:off x="3886200" y="6543675"/>
          <a:ext cx="9334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  <a:effectLst/>
      </xdr:spPr>
    </xdr:sp>
    <xdr:clientData/>
  </xdr:twoCellAnchor>
  <xdr:twoCellAnchor>
    <xdr:from>
      <xdr:col>11</xdr:col>
      <xdr:colOff>0</xdr:colOff>
      <xdr:row>39</xdr:row>
      <xdr:rowOff>85725</xdr:rowOff>
    </xdr:from>
    <xdr:to>
      <xdr:col>13</xdr:col>
      <xdr:colOff>0</xdr:colOff>
      <xdr:row>39</xdr:row>
      <xdr:rowOff>85725</xdr:rowOff>
    </xdr:to>
    <xdr:sp macro="" textlink="">
      <xdr:nvSpPr>
        <xdr:cNvPr id="3218" name="Line 146"/>
        <xdr:cNvSpPr>
          <a:spLocks noChangeShapeType="1"/>
        </xdr:cNvSpPr>
      </xdr:nvSpPr>
      <xdr:spPr bwMode="auto">
        <a:xfrm>
          <a:off x="2924175" y="6543675"/>
          <a:ext cx="828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10</xdr:col>
      <xdr:colOff>9525</xdr:colOff>
      <xdr:row>36</xdr:row>
      <xdr:rowOff>76200</xdr:rowOff>
    </xdr:from>
    <xdr:to>
      <xdr:col>11</xdr:col>
      <xdr:colOff>0</xdr:colOff>
      <xdr:row>39</xdr:row>
      <xdr:rowOff>85725</xdr:rowOff>
    </xdr:to>
    <xdr:sp macro="" textlink="">
      <xdr:nvSpPr>
        <xdr:cNvPr id="3219" name="Line 147"/>
        <xdr:cNvSpPr>
          <a:spLocks noChangeShapeType="1"/>
        </xdr:cNvSpPr>
      </xdr:nvSpPr>
      <xdr:spPr bwMode="auto">
        <a:xfrm>
          <a:off x="2743200" y="6029325"/>
          <a:ext cx="180975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13</xdr:col>
      <xdr:colOff>0</xdr:colOff>
      <xdr:row>6</xdr:row>
      <xdr:rowOff>0</xdr:rowOff>
    </xdr:from>
    <xdr:to>
      <xdr:col>14</xdr:col>
      <xdr:colOff>9525</xdr:colOff>
      <xdr:row>7</xdr:row>
      <xdr:rowOff>0</xdr:rowOff>
    </xdr:to>
    <xdr:sp macro="" textlink="">
      <xdr:nvSpPr>
        <xdr:cNvPr id="3220" name="Oval 148"/>
        <xdr:cNvSpPr>
          <a:spLocks noChangeArrowheads="1"/>
        </xdr:cNvSpPr>
      </xdr:nvSpPr>
      <xdr:spPr bwMode="auto">
        <a:xfrm>
          <a:off x="3752850" y="1057275"/>
          <a:ext cx="133350" cy="161925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11</xdr:col>
      <xdr:colOff>0</xdr:colOff>
      <xdr:row>6</xdr:row>
      <xdr:rowOff>85725</xdr:rowOff>
    </xdr:from>
    <xdr:to>
      <xdr:col>13</xdr:col>
      <xdr:colOff>0</xdr:colOff>
      <xdr:row>6</xdr:row>
      <xdr:rowOff>85725</xdr:rowOff>
    </xdr:to>
    <xdr:sp macro="" textlink="">
      <xdr:nvSpPr>
        <xdr:cNvPr id="3221" name="Line 149"/>
        <xdr:cNvSpPr>
          <a:spLocks noChangeShapeType="1"/>
        </xdr:cNvSpPr>
      </xdr:nvSpPr>
      <xdr:spPr bwMode="auto">
        <a:xfrm>
          <a:off x="2924175" y="1143000"/>
          <a:ext cx="828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10</xdr:col>
      <xdr:colOff>9525</xdr:colOff>
      <xdr:row>6</xdr:row>
      <xdr:rowOff>85725</xdr:rowOff>
    </xdr:from>
    <xdr:to>
      <xdr:col>11</xdr:col>
      <xdr:colOff>0</xdr:colOff>
      <xdr:row>10</xdr:row>
      <xdr:rowOff>85725</xdr:rowOff>
    </xdr:to>
    <xdr:sp macro="" textlink="">
      <xdr:nvSpPr>
        <xdr:cNvPr id="3222" name="Line 150"/>
        <xdr:cNvSpPr>
          <a:spLocks noChangeShapeType="1"/>
        </xdr:cNvSpPr>
      </xdr:nvSpPr>
      <xdr:spPr bwMode="auto">
        <a:xfrm flipV="1">
          <a:off x="2743200" y="1143000"/>
          <a:ext cx="180975" cy="647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13</xdr:col>
      <xdr:colOff>0</xdr:colOff>
      <xdr:row>14</xdr:row>
      <xdr:rowOff>0</xdr:rowOff>
    </xdr:from>
    <xdr:to>
      <xdr:col>13</xdr:col>
      <xdr:colOff>0</xdr:colOff>
      <xdr:row>15</xdr:row>
      <xdr:rowOff>0</xdr:rowOff>
    </xdr:to>
    <xdr:sp macro="" textlink="">
      <xdr:nvSpPr>
        <xdr:cNvPr id="3223" name="Line 151"/>
        <xdr:cNvSpPr>
          <a:spLocks noChangeShapeType="1"/>
        </xdr:cNvSpPr>
      </xdr:nvSpPr>
      <xdr:spPr bwMode="auto">
        <a:xfrm>
          <a:off x="3752850" y="2352675"/>
          <a:ext cx="0" cy="161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14</xdr:col>
      <xdr:colOff>9525</xdr:colOff>
      <xdr:row>14</xdr:row>
      <xdr:rowOff>85725</xdr:rowOff>
    </xdr:from>
    <xdr:to>
      <xdr:col>17</xdr:col>
      <xdr:colOff>0</xdr:colOff>
      <xdr:row>14</xdr:row>
      <xdr:rowOff>85725</xdr:rowOff>
    </xdr:to>
    <xdr:sp macro="" textlink="">
      <xdr:nvSpPr>
        <xdr:cNvPr id="3224" name="Line 152"/>
        <xdr:cNvSpPr>
          <a:spLocks noChangeShapeType="1"/>
        </xdr:cNvSpPr>
      </xdr:nvSpPr>
      <xdr:spPr bwMode="auto">
        <a:xfrm>
          <a:off x="3886200" y="2438400"/>
          <a:ext cx="9334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  <a:effectLst/>
      </xdr:spPr>
    </xdr:sp>
    <xdr:clientData/>
  </xdr:twoCellAnchor>
  <xdr:twoCellAnchor>
    <xdr:from>
      <xdr:col>11</xdr:col>
      <xdr:colOff>0</xdr:colOff>
      <xdr:row>14</xdr:row>
      <xdr:rowOff>85725</xdr:rowOff>
    </xdr:from>
    <xdr:to>
      <xdr:col>13</xdr:col>
      <xdr:colOff>0</xdr:colOff>
      <xdr:row>14</xdr:row>
      <xdr:rowOff>85725</xdr:rowOff>
    </xdr:to>
    <xdr:sp macro="" textlink="">
      <xdr:nvSpPr>
        <xdr:cNvPr id="3225" name="Line 153"/>
        <xdr:cNvSpPr>
          <a:spLocks noChangeShapeType="1"/>
        </xdr:cNvSpPr>
      </xdr:nvSpPr>
      <xdr:spPr bwMode="auto">
        <a:xfrm>
          <a:off x="2924175" y="2438400"/>
          <a:ext cx="828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10</xdr:col>
      <xdr:colOff>9525</xdr:colOff>
      <xdr:row>10</xdr:row>
      <xdr:rowOff>85725</xdr:rowOff>
    </xdr:from>
    <xdr:to>
      <xdr:col>11</xdr:col>
      <xdr:colOff>0</xdr:colOff>
      <xdr:row>14</xdr:row>
      <xdr:rowOff>85725</xdr:rowOff>
    </xdr:to>
    <xdr:sp macro="" textlink="">
      <xdr:nvSpPr>
        <xdr:cNvPr id="3226" name="Line 154"/>
        <xdr:cNvSpPr>
          <a:spLocks noChangeShapeType="1"/>
        </xdr:cNvSpPr>
      </xdr:nvSpPr>
      <xdr:spPr bwMode="auto">
        <a:xfrm>
          <a:off x="2743200" y="1790700"/>
          <a:ext cx="180975" cy="647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17</xdr:col>
      <xdr:colOff>0</xdr:colOff>
      <xdr:row>4</xdr:row>
      <xdr:rowOff>0</xdr:rowOff>
    </xdr:from>
    <xdr:to>
      <xdr:col>17</xdr:col>
      <xdr:colOff>0</xdr:colOff>
      <xdr:row>5</xdr:row>
      <xdr:rowOff>0</xdr:rowOff>
    </xdr:to>
    <xdr:sp macro="" textlink="">
      <xdr:nvSpPr>
        <xdr:cNvPr id="3227" name="Line 155"/>
        <xdr:cNvSpPr>
          <a:spLocks noChangeShapeType="1"/>
        </xdr:cNvSpPr>
      </xdr:nvSpPr>
      <xdr:spPr bwMode="auto">
        <a:xfrm>
          <a:off x="4819650" y="733425"/>
          <a:ext cx="0" cy="161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15</xdr:col>
      <xdr:colOff>0</xdr:colOff>
      <xdr:row>4</xdr:row>
      <xdr:rowOff>85725</xdr:rowOff>
    </xdr:from>
    <xdr:to>
      <xdr:col>17</xdr:col>
      <xdr:colOff>0</xdr:colOff>
      <xdr:row>4</xdr:row>
      <xdr:rowOff>85725</xdr:rowOff>
    </xdr:to>
    <xdr:sp macro="" textlink="">
      <xdr:nvSpPr>
        <xdr:cNvPr id="3228" name="Line 156"/>
        <xdr:cNvSpPr>
          <a:spLocks noChangeShapeType="1"/>
        </xdr:cNvSpPr>
      </xdr:nvSpPr>
      <xdr:spPr bwMode="auto">
        <a:xfrm>
          <a:off x="4067175" y="819150"/>
          <a:ext cx="752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14</xdr:col>
      <xdr:colOff>9525</xdr:colOff>
      <xdr:row>4</xdr:row>
      <xdr:rowOff>85725</xdr:rowOff>
    </xdr:from>
    <xdr:to>
      <xdr:col>15</xdr:col>
      <xdr:colOff>0</xdr:colOff>
      <xdr:row>6</xdr:row>
      <xdr:rowOff>85725</xdr:rowOff>
    </xdr:to>
    <xdr:sp macro="" textlink="">
      <xdr:nvSpPr>
        <xdr:cNvPr id="3229" name="Line 157"/>
        <xdr:cNvSpPr>
          <a:spLocks noChangeShapeType="1"/>
        </xdr:cNvSpPr>
      </xdr:nvSpPr>
      <xdr:spPr bwMode="auto">
        <a:xfrm flipV="1">
          <a:off x="3886200" y="819150"/>
          <a:ext cx="180975" cy="323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17</xdr:col>
      <xdr:colOff>0</xdr:colOff>
      <xdr:row>9</xdr:row>
      <xdr:rowOff>0</xdr:rowOff>
    </xdr:from>
    <xdr:to>
      <xdr:col>17</xdr:col>
      <xdr:colOff>0</xdr:colOff>
      <xdr:row>10</xdr:row>
      <xdr:rowOff>0</xdr:rowOff>
    </xdr:to>
    <xdr:sp macro="" textlink="">
      <xdr:nvSpPr>
        <xdr:cNvPr id="3230" name="Line 158"/>
        <xdr:cNvSpPr>
          <a:spLocks noChangeShapeType="1"/>
        </xdr:cNvSpPr>
      </xdr:nvSpPr>
      <xdr:spPr bwMode="auto">
        <a:xfrm>
          <a:off x="4819650" y="1543050"/>
          <a:ext cx="0" cy="161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15</xdr:col>
      <xdr:colOff>0</xdr:colOff>
      <xdr:row>9</xdr:row>
      <xdr:rowOff>85725</xdr:rowOff>
    </xdr:from>
    <xdr:to>
      <xdr:col>17</xdr:col>
      <xdr:colOff>0</xdr:colOff>
      <xdr:row>9</xdr:row>
      <xdr:rowOff>85725</xdr:rowOff>
    </xdr:to>
    <xdr:sp macro="" textlink="">
      <xdr:nvSpPr>
        <xdr:cNvPr id="3231" name="Line 159"/>
        <xdr:cNvSpPr>
          <a:spLocks noChangeShapeType="1"/>
        </xdr:cNvSpPr>
      </xdr:nvSpPr>
      <xdr:spPr bwMode="auto">
        <a:xfrm>
          <a:off x="4067175" y="1628775"/>
          <a:ext cx="752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14</xdr:col>
      <xdr:colOff>9525</xdr:colOff>
      <xdr:row>6</xdr:row>
      <xdr:rowOff>85725</xdr:rowOff>
    </xdr:from>
    <xdr:to>
      <xdr:col>15</xdr:col>
      <xdr:colOff>0</xdr:colOff>
      <xdr:row>9</xdr:row>
      <xdr:rowOff>85725</xdr:rowOff>
    </xdr:to>
    <xdr:sp macro="" textlink="">
      <xdr:nvSpPr>
        <xdr:cNvPr id="3232" name="Line 160"/>
        <xdr:cNvSpPr>
          <a:spLocks noChangeShapeType="1"/>
        </xdr:cNvSpPr>
      </xdr:nvSpPr>
      <xdr:spPr bwMode="auto">
        <a:xfrm>
          <a:off x="3886200" y="1143000"/>
          <a:ext cx="180975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13</xdr:col>
      <xdr:colOff>0</xdr:colOff>
      <xdr:row>21</xdr:row>
      <xdr:rowOff>0</xdr:rowOff>
    </xdr:from>
    <xdr:to>
      <xdr:col>14</xdr:col>
      <xdr:colOff>9525</xdr:colOff>
      <xdr:row>22</xdr:row>
      <xdr:rowOff>0</xdr:rowOff>
    </xdr:to>
    <xdr:sp macro="" textlink="">
      <xdr:nvSpPr>
        <xdr:cNvPr id="3233" name="Oval 161"/>
        <xdr:cNvSpPr>
          <a:spLocks noChangeArrowheads="1"/>
        </xdr:cNvSpPr>
      </xdr:nvSpPr>
      <xdr:spPr bwMode="auto">
        <a:xfrm>
          <a:off x="3752850" y="3495675"/>
          <a:ext cx="133350" cy="161925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11</xdr:col>
      <xdr:colOff>0</xdr:colOff>
      <xdr:row>21</xdr:row>
      <xdr:rowOff>85725</xdr:rowOff>
    </xdr:from>
    <xdr:to>
      <xdr:col>13</xdr:col>
      <xdr:colOff>0</xdr:colOff>
      <xdr:row>21</xdr:row>
      <xdr:rowOff>85725</xdr:rowOff>
    </xdr:to>
    <xdr:sp macro="" textlink="">
      <xdr:nvSpPr>
        <xdr:cNvPr id="3234" name="Line 162"/>
        <xdr:cNvSpPr>
          <a:spLocks noChangeShapeType="1"/>
        </xdr:cNvSpPr>
      </xdr:nvSpPr>
      <xdr:spPr bwMode="auto">
        <a:xfrm>
          <a:off x="2924175" y="3581400"/>
          <a:ext cx="828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10</xdr:col>
      <xdr:colOff>9525</xdr:colOff>
      <xdr:row>21</xdr:row>
      <xdr:rowOff>85725</xdr:rowOff>
    </xdr:from>
    <xdr:to>
      <xdr:col>11</xdr:col>
      <xdr:colOff>0</xdr:colOff>
      <xdr:row>25</xdr:row>
      <xdr:rowOff>76200</xdr:rowOff>
    </xdr:to>
    <xdr:sp macro="" textlink="">
      <xdr:nvSpPr>
        <xdr:cNvPr id="3235" name="Line 163"/>
        <xdr:cNvSpPr>
          <a:spLocks noChangeShapeType="1"/>
        </xdr:cNvSpPr>
      </xdr:nvSpPr>
      <xdr:spPr bwMode="auto">
        <a:xfrm flipV="1">
          <a:off x="2743200" y="3581400"/>
          <a:ext cx="180975" cy="647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0</xdr:colOff>
      <xdr:row>29</xdr:row>
      <xdr:rowOff>161925</xdr:rowOff>
    </xdr:to>
    <xdr:sp macro="" textlink="">
      <xdr:nvSpPr>
        <xdr:cNvPr id="3236" name="Line 164"/>
        <xdr:cNvSpPr>
          <a:spLocks noChangeShapeType="1"/>
        </xdr:cNvSpPr>
      </xdr:nvSpPr>
      <xdr:spPr bwMode="auto">
        <a:xfrm>
          <a:off x="3752850" y="4819650"/>
          <a:ext cx="0" cy="161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14</xdr:col>
      <xdr:colOff>9525</xdr:colOff>
      <xdr:row>29</xdr:row>
      <xdr:rowOff>85725</xdr:rowOff>
    </xdr:from>
    <xdr:to>
      <xdr:col>17</xdr:col>
      <xdr:colOff>0</xdr:colOff>
      <xdr:row>29</xdr:row>
      <xdr:rowOff>85725</xdr:rowOff>
    </xdr:to>
    <xdr:sp macro="" textlink="">
      <xdr:nvSpPr>
        <xdr:cNvPr id="3237" name="Line 165"/>
        <xdr:cNvSpPr>
          <a:spLocks noChangeShapeType="1"/>
        </xdr:cNvSpPr>
      </xdr:nvSpPr>
      <xdr:spPr bwMode="auto">
        <a:xfrm>
          <a:off x="3886200" y="4905375"/>
          <a:ext cx="9334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  <a:effectLst/>
      </xdr:spPr>
    </xdr:sp>
    <xdr:clientData/>
  </xdr:twoCellAnchor>
  <xdr:twoCellAnchor>
    <xdr:from>
      <xdr:col>11</xdr:col>
      <xdr:colOff>0</xdr:colOff>
      <xdr:row>29</xdr:row>
      <xdr:rowOff>85725</xdr:rowOff>
    </xdr:from>
    <xdr:to>
      <xdr:col>13</xdr:col>
      <xdr:colOff>0</xdr:colOff>
      <xdr:row>29</xdr:row>
      <xdr:rowOff>85725</xdr:rowOff>
    </xdr:to>
    <xdr:sp macro="" textlink="">
      <xdr:nvSpPr>
        <xdr:cNvPr id="3238" name="Line 166"/>
        <xdr:cNvSpPr>
          <a:spLocks noChangeShapeType="1"/>
        </xdr:cNvSpPr>
      </xdr:nvSpPr>
      <xdr:spPr bwMode="auto">
        <a:xfrm>
          <a:off x="2924175" y="4905375"/>
          <a:ext cx="828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10</xdr:col>
      <xdr:colOff>9525</xdr:colOff>
      <xdr:row>25</xdr:row>
      <xdr:rowOff>76200</xdr:rowOff>
    </xdr:from>
    <xdr:to>
      <xdr:col>11</xdr:col>
      <xdr:colOff>0</xdr:colOff>
      <xdr:row>29</xdr:row>
      <xdr:rowOff>85725</xdr:rowOff>
    </xdr:to>
    <xdr:sp macro="" textlink="">
      <xdr:nvSpPr>
        <xdr:cNvPr id="3239" name="Line 167"/>
        <xdr:cNvSpPr>
          <a:spLocks noChangeShapeType="1"/>
        </xdr:cNvSpPr>
      </xdr:nvSpPr>
      <xdr:spPr bwMode="auto">
        <a:xfrm>
          <a:off x="2743200" y="4229100"/>
          <a:ext cx="180975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17</xdr:col>
      <xdr:colOff>0</xdr:colOff>
      <xdr:row>19</xdr:row>
      <xdr:rowOff>0</xdr:rowOff>
    </xdr:from>
    <xdr:to>
      <xdr:col>17</xdr:col>
      <xdr:colOff>0</xdr:colOff>
      <xdr:row>20</xdr:row>
      <xdr:rowOff>0</xdr:rowOff>
    </xdr:to>
    <xdr:sp macro="" textlink="">
      <xdr:nvSpPr>
        <xdr:cNvPr id="3240" name="Line 168"/>
        <xdr:cNvSpPr>
          <a:spLocks noChangeShapeType="1"/>
        </xdr:cNvSpPr>
      </xdr:nvSpPr>
      <xdr:spPr bwMode="auto">
        <a:xfrm>
          <a:off x="4819650" y="3171825"/>
          <a:ext cx="0" cy="161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15</xdr:col>
      <xdr:colOff>0</xdr:colOff>
      <xdr:row>19</xdr:row>
      <xdr:rowOff>85725</xdr:rowOff>
    </xdr:from>
    <xdr:to>
      <xdr:col>17</xdr:col>
      <xdr:colOff>0</xdr:colOff>
      <xdr:row>19</xdr:row>
      <xdr:rowOff>85725</xdr:rowOff>
    </xdr:to>
    <xdr:sp macro="" textlink="">
      <xdr:nvSpPr>
        <xdr:cNvPr id="3241" name="Line 169"/>
        <xdr:cNvSpPr>
          <a:spLocks noChangeShapeType="1"/>
        </xdr:cNvSpPr>
      </xdr:nvSpPr>
      <xdr:spPr bwMode="auto">
        <a:xfrm>
          <a:off x="4067175" y="3257550"/>
          <a:ext cx="752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14</xdr:col>
      <xdr:colOff>9525</xdr:colOff>
      <xdr:row>19</xdr:row>
      <xdr:rowOff>85725</xdr:rowOff>
    </xdr:from>
    <xdr:to>
      <xdr:col>15</xdr:col>
      <xdr:colOff>0</xdr:colOff>
      <xdr:row>21</xdr:row>
      <xdr:rowOff>85725</xdr:rowOff>
    </xdr:to>
    <xdr:sp macro="" textlink="">
      <xdr:nvSpPr>
        <xdr:cNvPr id="3242" name="Line 170"/>
        <xdr:cNvSpPr>
          <a:spLocks noChangeShapeType="1"/>
        </xdr:cNvSpPr>
      </xdr:nvSpPr>
      <xdr:spPr bwMode="auto">
        <a:xfrm flipV="1">
          <a:off x="3886200" y="3257550"/>
          <a:ext cx="180975" cy="323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17</xdr:col>
      <xdr:colOff>0</xdr:colOff>
      <xdr:row>24</xdr:row>
      <xdr:rowOff>0</xdr:rowOff>
    </xdr:from>
    <xdr:to>
      <xdr:col>17</xdr:col>
      <xdr:colOff>0</xdr:colOff>
      <xdr:row>25</xdr:row>
      <xdr:rowOff>0</xdr:rowOff>
    </xdr:to>
    <xdr:sp macro="" textlink="">
      <xdr:nvSpPr>
        <xdr:cNvPr id="3243" name="Line 171"/>
        <xdr:cNvSpPr>
          <a:spLocks noChangeShapeType="1"/>
        </xdr:cNvSpPr>
      </xdr:nvSpPr>
      <xdr:spPr bwMode="auto">
        <a:xfrm>
          <a:off x="4819650" y="3981450"/>
          <a:ext cx="0" cy="161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15</xdr:col>
      <xdr:colOff>0</xdr:colOff>
      <xdr:row>24</xdr:row>
      <xdr:rowOff>76200</xdr:rowOff>
    </xdr:from>
    <xdr:to>
      <xdr:col>17</xdr:col>
      <xdr:colOff>0</xdr:colOff>
      <xdr:row>24</xdr:row>
      <xdr:rowOff>76200</xdr:rowOff>
    </xdr:to>
    <xdr:sp macro="" textlink="">
      <xdr:nvSpPr>
        <xdr:cNvPr id="3244" name="Line 172"/>
        <xdr:cNvSpPr>
          <a:spLocks noChangeShapeType="1"/>
        </xdr:cNvSpPr>
      </xdr:nvSpPr>
      <xdr:spPr bwMode="auto">
        <a:xfrm>
          <a:off x="4067175" y="4057650"/>
          <a:ext cx="752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14</xdr:col>
      <xdr:colOff>9525</xdr:colOff>
      <xdr:row>21</xdr:row>
      <xdr:rowOff>85725</xdr:rowOff>
    </xdr:from>
    <xdr:to>
      <xdr:col>15</xdr:col>
      <xdr:colOff>0</xdr:colOff>
      <xdr:row>24</xdr:row>
      <xdr:rowOff>76200</xdr:rowOff>
    </xdr:to>
    <xdr:sp macro="" textlink="">
      <xdr:nvSpPr>
        <xdr:cNvPr id="3245" name="Line 173"/>
        <xdr:cNvSpPr>
          <a:spLocks noChangeShapeType="1"/>
        </xdr:cNvSpPr>
      </xdr:nvSpPr>
      <xdr:spPr bwMode="auto">
        <a:xfrm>
          <a:off x="3886200" y="3581400"/>
          <a:ext cx="180975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 editAs="oneCell">
    <xdr:from>
      <xdr:col>1</xdr:col>
      <xdr:colOff>0</xdr:colOff>
      <xdr:row>28</xdr:row>
      <xdr:rowOff>0</xdr:rowOff>
    </xdr:from>
    <xdr:to>
      <xdr:col>2</xdr:col>
      <xdr:colOff>9525</xdr:colOff>
      <xdr:row>28</xdr:row>
      <xdr:rowOff>161925</xdr:rowOff>
    </xdr:to>
    <xdr:sp macro="" textlink="">
      <xdr:nvSpPr>
        <xdr:cNvPr id="3246" name="Rectangle 174"/>
        <xdr:cNvSpPr>
          <a:spLocks noChangeArrowheads="1"/>
        </xdr:cNvSpPr>
      </xdr:nvSpPr>
      <xdr:spPr bwMode="auto">
        <a:xfrm>
          <a:off x="361950" y="4648200"/>
          <a:ext cx="133350" cy="16192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0</xdr:colOff>
      <xdr:row>28</xdr:row>
      <xdr:rowOff>76200</xdr:rowOff>
    </xdr:from>
    <xdr:to>
      <xdr:col>1</xdr:col>
      <xdr:colOff>0</xdr:colOff>
      <xdr:row>28</xdr:row>
      <xdr:rowOff>76200</xdr:rowOff>
    </xdr:to>
    <xdr:sp macro="" textlink="">
      <xdr:nvSpPr>
        <xdr:cNvPr id="3247" name="Line 175"/>
        <xdr:cNvSpPr>
          <a:spLocks noChangeShapeType="1"/>
        </xdr:cNvSpPr>
      </xdr:nvSpPr>
      <xdr:spPr bwMode="auto">
        <a:xfrm>
          <a:off x="0" y="4724400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</xdr:sp>
    <xdr:clientData/>
  </xdr:twoCellAnchor>
  <xdr:twoCellAnchor>
    <xdr:from>
      <xdr:col>21</xdr:col>
      <xdr:colOff>0</xdr:colOff>
      <xdr:row>14</xdr:row>
      <xdr:rowOff>161925</xdr:rowOff>
    </xdr:from>
    <xdr:to>
      <xdr:col>21</xdr:col>
      <xdr:colOff>304800</xdr:colOff>
      <xdr:row>17</xdr:row>
      <xdr:rowOff>161925</xdr:rowOff>
    </xdr:to>
    <xdr:sp macro="" textlink="">
      <xdr:nvSpPr>
        <xdr:cNvPr id="57" name="Line -1023"/>
        <xdr:cNvSpPr>
          <a:spLocks noChangeShapeType="1"/>
        </xdr:cNvSpPr>
      </xdr:nvSpPr>
      <xdr:spPr bwMode="auto">
        <a:xfrm flipH="1">
          <a:off x="7077075" y="2514600"/>
          <a:ext cx="304800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</xdr:spPr>
    </xdr:sp>
    <xdr:clientData/>
  </xdr:twoCellAnchor>
  <xdr:twoCellAnchor>
    <xdr:from>
      <xdr:col>21</xdr:col>
      <xdr:colOff>295275</xdr:colOff>
      <xdr:row>15</xdr:row>
      <xdr:rowOff>0</xdr:rowOff>
    </xdr:from>
    <xdr:to>
      <xdr:col>21</xdr:col>
      <xdr:colOff>809625</xdr:colOff>
      <xdr:row>17</xdr:row>
      <xdr:rowOff>152400</xdr:rowOff>
    </xdr:to>
    <xdr:sp macro="" textlink="">
      <xdr:nvSpPr>
        <xdr:cNvPr id="2" name="Line -1022"/>
        <xdr:cNvSpPr>
          <a:spLocks noChangeShapeType="1"/>
        </xdr:cNvSpPr>
      </xdr:nvSpPr>
      <xdr:spPr bwMode="auto">
        <a:xfrm>
          <a:off x="7372350" y="2514600"/>
          <a:ext cx="51435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9"/>
  <sheetViews>
    <sheetView workbookViewId="0"/>
  </sheetViews>
  <sheetFormatPr defaultRowHeight="12"/>
  <cols>
    <col min="1" max="1" width="19.5703125" bestFit="1" customWidth="1"/>
  </cols>
  <sheetData>
    <row r="1" spans="1:22" ht="12.75" thickBot="1">
      <c r="A1" s="61" t="s">
        <v>102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59"/>
      <c r="N1" s="59"/>
      <c r="O1" s="59"/>
      <c r="P1" s="59"/>
      <c r="Q1" s="59"/>
      <c r="R1" s="59"/>
      <c r="S1" s="59"/>
      <c r="T1" s="59"/>
      <c r="U1" s="59"/>
      <c r="V1" s="59"/>
    </row>
    <row r="2" spans="1:22">
      <c r="A2" s="59"/>
      <c r="B2" s="60">
        <v>0.75</v>
      </c>
      <c r="C2" s="60">
        <v>0.8</v>
      </c>
      <c r="D2" s="60">
        <v>0.85</v>
      </c>
      <c r="E2" s="60">
        <v>0.9</v>
      </c>
      <c r="F2" s="60">
        <v>0.95</v>
      </c>
      <c r="G2" s="60">
        <v>1</v>
      </c>
      <c r="H2" s="60">
        <v>1.05</v>
      </c>
      <c r="I2" s="60">
        <v>1.1000000000000001</v>
      </c>
      <c r="J2" s="60">
        <v>1.1499999999999999</v>
      </c>
      <c r="K2" s="60">
        <v>1.2</v>
      </c>
      <c r="L2" s="60">
        <v>1.25</v>
      </c>
      <c r="M2" s="59"/>
      <c r="N2" s="59"/>
      <c r="O2" s="59"/>
      <c r="P2" s="59"/>
      <c r="Q2" s="59"/>
      <c r="R2" s="59"/>
      <c r="S2" s="59"/>
      <c r="T2" s="59"/>
      <c r="U2" s="59"/>
      <c r="V2" s="59"/>
    </row>
    <row r="3" spans="1:22" ht="12.75">
      <c r="A3" s="4" t="s">
        <v>77</v>
      </c>
      <c r="B3" s="63">
        <v>30</v>
      </c>
      <c r="C3" s="63">
        <v>32</v>
      </c>
      <c r="D3" s="63">
        <v>34</v>
      </c>
      <c r="E3" s="63">
        <v>36</v>
      </c>
      <c r="F3" s="63">
        <v>38</v>
      </c>
      <c r="G3" s="63">
        <v>40</v>
      </c>
      <c r="H3" s="63">
        <v>42</v>
      </c>
      <c r="I3" s="63">
        <v>44</v>
      </c>
      <c r="J3" s="63">
        <v>46</v>
      </c>
      <c r="K3" s="63">
        <v>48</v>
      </c>
      <c r="L3" s="63">
        <v>50</v>
      </c>
      <c r="M3" s="59"/>
      <c r="N3" s="59"/>
      <c r="O3" s="59"/>
      <c r="P3" s="59"/>
      <c r="Q3" s="59"/>
      <c r="R3" s="59"/>
      <c r="S3" s="59"/>
      <c r="T3" s="59"/>
      <c r="U3" s="59"/>
      <c r="V3" s="59"/>
    </row>
    <row r="4" spans="1:22" ht="12.75">
      <c r="A4" s="4" t="s">
        <v>79</v>
      </c>
      <c r="B4" s="63">
        <v>0</v>
      </c>
      <c r="C4" s="63">
        <v>0</v>
      </c>
      <c r="D4" s="63">
        <v>0</v>
      </c>
      <c r="E4" s="63">
        <v>0</v>
      </c>
      <c r="F4" s="63">
        <v>0</v>
      </c>
      <c r="G4" s="63">
        <v>0</v>
      </c>
      <c r="H4" s="63">
        <v>0</v>
      </c>
      <c r="I4" s="63">
        <v>0</v>
      </c>
      <c r="J4" s="63">
        <v>0</v>
      </c>
      <c r="K4" s="63">
        <v>0</v>
      </c>
      <c r="L4" s="63">
        <v>0</v>
      </c>
      <c r="M4" s="59"/>
      <c r="N4" s="59"/>
      <c r="O4" s="59"/>
      <c r="P4" s="59"/>
      <c r="Q4" s="59"/>
      <c r="R4" s="59"/>
      <c r="S4" s="59"/>
      <c r="T4" s="59"/>
      <c r="U4" s="59"/>
      <c r="V4" s="59"/>
    </row>
    <row r="5" spans="1:22" ht="12.75">
      <c r="A5" s="4" t="s">
        <v>78</v>
      </c>
      <c r="B5" s="63">
        <v>-11.25</v>
      </c>
      <c r="C5" s="63">
        <v>-12</v>
      </c>
      <c r="D5" s="63">
        <v>-12.75</v>
      </c>
      <c r="E5" s="63">
        <v>-13.5</v>
      </c>
      <c r="F5" s="63">
        <v>-14.25</v>
      </c>
      <c r="G5" s="63">
        <v>-15</v>
      </c>
      <c r="H5" s="63">
        <v>-15.75</v>
      </c>
      <c r="I5" s="63">
        <v>-16.5</v>
      </c>
      <c r="J5" s="63">
        <v>-17.25</v>
      </c>
      <c r="K5" s="63">
        <v>-18</v>
      </c>
      <c r="L5" s="63">
        <v>-18.75</v>
      </c>
      <c r="M5" s="59"/>
      <c r="N5" s="59"/>
      <c r="O5" s="59"/>
      <c r="P5" s="59"/>
      <c r="Q5" s="59"/>
      <c r="R5" s="59"/>
      <c r="S5" s="59"/>
      <c r="T5" s="59"/>
      <c r="U5" s="59"/>
      <c r="V5" s="59"/>
    </row>
    <row r="6" spans="1:22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</row>
    <row r="7" spans="1:2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</row>
    <row r="8" spans="1:22" ht="12.75" thickBot="1">
      <c r="A8" s="61" t="s">
        <v>103</v>
      </c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59"/>
      <c r="N8" s="59"/>
      <c r="O8" s="59"/>
      <c r="P8" s="59"/>
      <c r="Q8" s="59"/>
      <c r="R8" s="59"/>
      <c r="S8" s="59"/>
      <c r="T8" s="59"/>
      <c r="U8" s="59"/>
      <c r="V8" s="59"/>
    </row>
    <row r="9" spans="1:22">
      <c r="A9" s="59"/>
      <c r="B9" s="60">
        <v>0.75</v>
      </c>
      <c r="C9" s="60">
        <v>0.8</v>
      </c>
      <c r="D9" s="60">
        <v>0.85</v>
      </c>
      <c r="E9" s="60">
        <v>0.9</v>
      </c>
      <c r="F9" s="60">
        <v>0.95</v>
      </c>
      <c r="G9" s="60">
        <v>1</v>
      </c>
      <c r="H9" s="60">
        <v>1.05</v>
      </c>
      <c r="I9" s="60">
        <v>1.1000000000000001</v>
      </c>
      <c r="J9" s="60">
        <v>1.1499999999999999</v>
      </c>
      <c r="K9" s="60">
        <v>1.2</v>
      </c>
      <c r="L9" s="60">
        <v>1.25</v>
      </c>
      <c r="M9" s="59"/>
      <c r="N9" s="59"/>
      <c r="O9" s="59"/>
      <c r="P9" s="59"/>
      <c r="Q9" s="59"/>
      <c r="R9" s="59"/>
      <c r="S9" s="59"/>
      <c r="T9" s="59"/>
      <c r="U9" s="59"/>
      <c r="V9" s="59"/>
    </row>
    <row r="10" spans="1:22" ht="12.75">
      <c r="A10" s="4" t="s">
        <v>77</v>
      </c>
      <c r="B10" s="63">
        <v>7.5</v>
      </c>
      <c r="C10" s="63">
        <v>8.5</v>
      </c>
      <c r="D10" s="63">
        <v>9.5</v>
      </c>
      <c r="E10" s="63">
        <v>10.5</v>
      </c>
      <c r="F10" s="63">
        <v>11.5</v>
      </c>
      <c r="G10" s="63">
        <v>12.5</v>
      </c>
      <c r="H10" s="63">
        <v>13.5</v>
      </c>
      <c r="I10" s="63">
        <v>14.5</v>
      </c>
      <c r="J10" s="63">
        <v>15.5</v>
      </c>
      <c r="K10" s="63">
        <v>16.5</v>
      </c>
      <c r="L10" s="63">
        <v>17.5</v>
      </c>
      <c r="M10" s="59"/>
      <c r="N10" s="59"/>
      <c r="O10" s="59"/>
      <c r="P10" s="59"/>
      <c r="Q10" s="59"/>
      <c r="R10" s="59"/>
      <c r="S10" s="59"/>
      <c r="T10" s="59"/>
      <c r="U10" s="59"/>
      <c r="V10" s="59"/>
    </row>
    <row r="11" spans="1:22" ht="12.75">
      <c r="A11" s="4" t="s">
        <v>79</v>
      </c>
      <c r="B11" s="63">
        <v>12.5</v>
      </c>
      <c r="C11" s="63">
        <v>12.5</v>
      </c>
      <c r="D11" s="63">
        <v>12.5</v>
      </c>
      <c r="E11" s="63">
        <v>12.5</v>
      </c>
      <c r="F11" s="63">
        <v>12.5</v>
      </c>
      <c r="G11" s="63">
        <v>12.5</v>
      </c>
      <c r="H11" s="63">
        <v>12.5</v>
      </c>
      <c r="I11" s="63">
        <v>12.5</v>
      </c>
      <c r="J11" s="63">
        <v>12.5</v>
      </c>
      <c r="K11" s="63">
        <v>12.5</v>
      </c>
      <c r="L11" s="63">
        <v>12.5</v>
      </c>
      <c r="M11" s="59"/>
      <c r="N11" s="59"/>
      <c r="O11" s="59"/>
      <c r="P11" s="59"/>
      <c r="Q11" s="59"/>
      <c r="R11" s="59"/>
      <c r="S11" s="59"/>
      <c r="T11" s="59"/>
      <c r="U11" s="59"/>
      <c r="V11" s="59"/>
    </row>
    <row r="12" spans="1:22" ht="12.75">
      <c r="A12" s="4" t="s">
        <v>78</v>
      </c>
      <c r="B12" s="63">
        <v>14.375</v>
      </c>
      <c r="C12" s="63">
        <v>14</v>
      </c>
      <c r="D12" s="63">
        <v>13.625</v>
      </c>
      <c r="E12" s="63">
        <v>13.25</v>
      </c>
      <c r="F12" s="63">
        <v>12.875</v>
      </c>
      <c r="G12" s="63">
        <v>12.5</v>
      </c>
      <c r="H12" s="63">
        <v>12.125</v>
      </c>
      <c r="I12" s="63">
        <v>11.75</v>
      </c>
      <c r="J12" s="63">
        <v>11.375</v>
      </c>
      <c r="K12" s="63">
        <v>11</v>
      </c>
      <c r="L12" s="63">
        <v>10.625</v>
      </c>
      <c r="M12" s="59"/>
      <c r="N12" s="59"/>
      <c r="O12" s="59"/>
      <c r="P12" s="59"/>
      <c r="Q12" s="59"/>
      <c r="R12" s="59"/>
      <c r="S12" s="59"/>
      <c r="T12" s="59"/>
      <c r="U12" s="59"/>
      <c r="V12" s="59"/>
    </row>
    <row r="15" spans="1:22" ht="12.75" thickBot="1">
      <c r="A15" s="61" t="s">
        <v>104</v>
      </c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</row>
    <row r="16" spans="1:22">
      <c r="B16" s="64">
        <v>0.75</v>
      </c>
      <c r="C16" s="64">
        <v>0.8</v>
      </c>
      <c r="D16" s="64">
        <v>0.85</v>
      </c>
      <c r="E16" s="64">
        <v>0.9</v>
      </c>
      <c r="F16" s="64">
        <v>0.95</v>
      </c>
      <c r="G16" s="64">
        <v>1</v>
      </c>
      <c r="H16" s="64">
        <v>1.05</v>
      </c>
      <c r="I16" s="64">
        <v>1.1000000000000001</v>
      </c>
      <c r="J16" s="64">
        <v>1.1499999999999999</v>
      </c>
      <c r="K16" s="64">
        <v>1.2</v>
      </c>
      <c r="L16" s="64">
        <v>1.25</v>
      </c>
    </row>
    <row r="17" spans="1:12" ht="12.75">
      <c r="A17" s="4" t="s">
        <v>77</v>
      </c>
      <c r="B17" s="65">
        <v>0.6</v>
      </c>
      <c r="C17" s="65">
        <v>0.68</v>
      </c>
      <c r="D17" s="65">
        <v>0.76</v>
      </c>
      <c r="E17" s="65">
        <v>0.84</v>
      </c>
      <c r="F17" s="65">
        <v>0.92</v>
      </c>
      <c r="G17" s="65">
        <v>1</v>
      </c>
      <c r="H17" s="65">
        <v>1.08</v>
      </c>
      <c r="I17" s="65">
        <v>1.1599999999999999</v>
      </c>
      <c r="J17" s="65">
        <v>1.24</v>
      </c>
      <c r="K17" s="65">
        <v>1.32</v>
      </c>
      <c r="L17" s="65">
        <v>1.4</v>
      </c>
    </row>
    <row r="18" spans="1:12" ht="12.75">
      <c r="A18" s="4" t="s">
        <v>79</v>
      </c>
      <c r="B18" s="65">
        <v>1</v>
      </c>
      <c r="C18" s="65">
        <v>1</v>
      </c>
      <c r="D18" s="65">
        <v>1</v>
      </c>
      <c r="E18" s="65">
        <v>1</v>
      </c>
      <c r="F18" s="65">
        <v>1</v>
      </c>
      <c r="G18" s="65">
        <v>1</v>
      </c>
      <c r="H18" s="65">
        <v>1</v>
      </c>
      <c r="I18" s="65">
        <v>1</v>
      </c>
      <c r="J18" s="65">
        <v>1</v>
      </c>
      <c r="K18" s="65">
        <v>1</v>
      </c>
      <c r="L18" s="65">
        <v>1</v>
      </c>
    </row>
    <row r="19" spans="1:12" ht="12.75">
      <c r="A19" s="4" t="s">
        <v>78</v>
      </c>
      <c r="B19" s="65">
        <v>1.1499999999999999</v>
      </c>
      <c r="C19" s="65">
        <v>1.1200000000000001</v>
      </c>
      <c r="D19" s="65">
        <v>1.0900000000000001</v>
      </c>
      <c r="E19" s="65">
        <v>1.06</v>
      </c>
      <c r="F19" s="65">
        <v>1.03</v>
      </c>
      <c r="G19" s="65">
        <v>1</v>
      </c>
      <c r="H19" s="65">
        <v>0.97</v>
      </c>
      <c r="I19" s="65">
        <v>0.94</v>
      </c>
      <c r="J19" s="65">
        <v>0.91</v>
      </c>
      <c r="K19" s="65">
        <v>0.88</v>
      </c>
      <c r="L19" s="65">
        <v>0.85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0"/>
  <sheetViews>
    <sheetView workbookViewId="0">
      <selection activeCell="A5" sqref="A5:B10"/>
    </sheetView>
  </sheetViews>
  <sheetFormatPr defaultRowHeight="12"/>
  <cols>
    <col min="1" max="1" width="17.28515625" bestFit="1" customWidth="1"/>
    <col min="2" max="2" width="14.28515625" bestFit="1" customWidth="1"/>
  </cols>
  <sheetData>
    <row r="1" spans="1:2">
      <c r="A1" t="s">
        <v>105</v>
      </c>
    </row>
    <row r="3" spans="1:2">
      <c r="A3" s="66" t="s">
        <v>106</v>
      </c>
      <c r="B3" s="66" t="s">
        <v>107</v>
      </c>
    </row>
    <row r="4" spans="1:2">
      <c r="A4" s="67" t="s">
        <v>77</v>
      </c>
      <c r="B4" s="67" t="s">
        <v>49</v>
      </c>
    </row>
    <row r="5" spans="1:2" ht="12.75">
      <c r="A5" s="16">
        <v>30</v>
      </c>
      <c r="B5" s="14">
        <v>7.5</v>
      </c>
    </row>
    <row r="6" spans="1:2" ht="12.75">
      <c r="A6" s="16">
        <v>34</v>
      </c>
      <c r="B6" s="14">
        <v>9.5</v>
      </c>
    </row>
    <row r="7" spans="1:2" ht="12.75">
      <c r="A7" s="16">
        <v>38</v>
      </c>
      <c r="B7" s="14">
        <v>11.5</v>
      </c>
    </row>
    <row r="8" spans="1:2" ht="12.75">
      <c r="A8" s="16">
        <v>42</v>
      </c>
      <c r="B8" s="14">
        <v>13.5</v>
      </c>
    </row>
    <row r="9" spans="1:2" ht="12.75">
      <c r="A9" s="16">
        <v>46</v>
      </c>
      <c r="B9" s="14">
        <v>15.5</v>
      </c>
    </row>
    <row r="10" spans="1:2" ht="12.75">
      <c r="A10" s="16">
        <v>50</v>
      </c>
      <c r="B10" s="14">
        <v>17.5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13"/>
  <sheetViews>
    <sheetView workbookViewId="0">
      <selection activeCell="A5" sqref="A5:B13"/>
    </sheetView>
  </sheetViews>
  <sheetFormatPr defaultRowHeight="12"/>
  <cols>
    <col min="1" max="1" width="15.42578125" bestFit="1" customWidth="1"/>
    <col min="2" max="2" width="14.28515625" bestFit="1" customWidth="1"/>
  </cols>
  <sheetData>
    <row r="1" spans="1:2">
      <c r="A1" t="s">
        <v>108</v>
      </c>
    </row>
    <row r="3" spans="1:2">
      <c r="A3" s="66" t="s">
        <v>106</v>
      </c>
      <c r="B3" s="66" t="s">
        <v>107</v>
      </c>
    </row>
    <row r="4" spans="1:2">
      <c r="A4" s="67" t="s">
        <v>78</v>
      </c>
      <c r="B4" s="67" t="s">
        <v>49</v>
      </c>
    </row>
    <row r="5" spans="1:2" ht="12.75">
      <c r="A5" s="16">
        <v>11</v>
      </c>
      <c r="B5" s="14">
        <v>25.5</v>
      </c>
    </row>
    <row r="6" spans="1:2" ht="12.75">
      <c r="A6" s="16">
        <v>12</v>
      </c>
      <c r="B6" s="14">
        <v>26</v>
      </c>
    </row>
    <row r="7" spans="1:2" ht="12.75">
      <c r="A7" s="16">
        <v>13</v>
      </c>
      <c r="B7" s="14">
        <v>26.5</v>
      </c>
    </row>
    <row r="8" spans="1:2" ht="12.75">
      <c r="A8" s="16">
        <v>14</v>
      </c>
      <c r="B8" s="14">
        <v>27</v>
      </c>
    </row>
    <row r="9" spans="1:2" ht="12.75">
      <c r="A9" s="16">
        <v>15</v>
      </c>
      <c r="B9" s="14">
        <v>27.5</v>
      </c>
    </row>
    <row r="10" spans="1:2" ht="12.75">
      <c r="A10" s="16">
        <v>16</v>
      </c>
      <c r="B10" s="14">
        <v>28</v>
      </c>
    </row>
    <row r="11" spans="1:2" ht="12.75">
      <c r="A11" s="16">
        <v>17</v>
      </c>
      <c r="B11" s="14">
        <v>28.5</v>
      </c>
    </row>
    <row r="12" spans="1:2" ht="12.75">
      <c r="A12" s="16">
        <v>18</v>
      </c>
      <c r="B12" s="14">
        <v>29</v>
      </c>
    </row>
    <row r="13" spans="1:2" ht="12.75">
      <c r="A13" s="16">
        <v>19</v>
      </c>
      <c r="B13" s="14">
        <v>29.5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M8"/>
  <sheetViews>
    <sheetView workbookViewId="0">
      <selection activeCell="A6" sqref="A6:K8"/>
    </sheetView>
  </sheetViews>
  <sheetFormatPr defaultRowHeight="12"/>
  <sheetData>
    <row r="1" spans="1:13">
      <c r="A1" t="s">
        <v>116</v>
      </c>
    </row>
    <row r="4" spans="1:13">
      <c r="C4" s="66" t="s">
        <v>109</v>
      </c>
      <c r="G4" s="66" t="s">
        <v>111</v>
      </c>
      <c r="K4" s="70" t="s">
        <v>113</v>
      </c>
    </row>
    <row r="5" spans="1:13">
      <c r="A5" s="68" t="s">
        <v>110</v>
      </c>
      <c r="B5" s="69" t="s">
        <v>50</v>
      </c>
      <c r="C5" s="69" t="s">
        <v>51</v>
      </c>
      <c r="D5" s="69" t="s">
        <v>52</v>
      </c>
      <c r="F5" s="69" t="s">
        <v>50</v>
      </c>
      <c r="G5" s="69" t="s">
        <v>51</v>
      </c>
      <c r="H5" s="69" t="s">
        <v>52</v>
      </c>
      <c r="J5" s="69" t="s">
        <v>112</v>
      </c>
      <c r="K5" s="69" t="s">
        <v>114</v>
      </c>
      <c r="M5" s="69" t="s">
        <v>115</v>
      </c>
    </row>
    <row r="6" spans="1:13" ht="12.75">
      <c r="A6" s="4" t="s">
        <v>77</v>
      </c>
      <c r="B6" s="16">
        <v>30</v>
      </c>
      <c r="C6" s="16">
        <v>40</v>
      </c>
      <c r="D6" s="16">
        <v>50</v>
      </c>
      <c r="F6" s="14">
        <v>7.5</v>
      </c>
      <c r="G6" s="14">
        <v>12.5</v>
      </c>
      <c r="H6" s="14">
        <v>17.5</v>
      </c>
      <c r="J6" s="14">
        <f>ABS(H6-F6)</f>
        <v>10</v>
      </c>
      <c r="K6" s="71">
        <f>(J6^2)/$M$6</f>
        <v>0.86206896551724133</v>
      </c>
      <c r="M6">
        <f t="array" ref="M6">SUM(J6:J9^2)</f>
        <v>116</v>
      </c>
    </row>
    <row r="7" spans="1:13" ht="12.75">
      <c r="A7" s="4" t="s">
        <v>78</v>
      </c>
      <c r="B7" s="16">
        <v>-19</v>
      </c>
      <c r="C7" s="16">
        <v>-15</v>
      </c>
      <c r="D7" s="16">
        <v>-11</v>
      </c>
      <c r="F7" s="14">
        <v>10.5</v>
      </c>
      <c r="G7" s="14">
        <v>12.5</v>
      </c>
      <c r="H7" s="14">
        <v>14.5</v>
      </c>
      <c r="J7" s="14">
        <f>ABS(H7-F7)</f>
        <v>4</v>
      </c>
      <c r="K7" s="71">
        <f>(J7^2)/$M$6</f>
        <v>0.13793103448275862</v>
      </c>
    </row>
    <row r="8" spans="1:13" ht="12.75">
      <c r="A8" s="4" t="s">
        <v>79</v>
      </c>
      <c r="B8" s="16">
        <v>0</v>
      </c>
      <c r="C8" s="16">
        <v>0</v>
      </c>
      <c r="D8" s="16">
        <v>0</v>
      </c>
      <c r="F8" s="14">
        <v>12.5</v>
      </c>
      <c r="G8" s="14">
        <v>12.5</v>
      </c>
      <c r="H8" s="14">
        <v>12.5</v>
      </c>
      <c r="J8" s="14">
        <f>ABS(H8-F8)</f>
        <v>0</v>
      </c>
      <c r="K8" s="71">
        <f>(J8^2)/$M$6</f>
        <v>0</v>
      </c>
    </row>
  </sheetData>
  <sortState ref="A6:K8">
    <sortCondition descending="1" ref="J1"/>
  </sortState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V1017"/>
  <sheetViews>
    <sheetView tabSelected="1" workbookViewId="0">
      <selection activeCell="Y11" sqref="Y11"/>
    </sheetView>
  </sheetViews>
  <sheetFormatPr defaultColWidth="10.85546875" defaultRowHeight="12.75"/>
  <cols>
    <col min="1" max="1" width="5.42578125" style="1" customWidth="1"/>
    <col min="2" max="2" width="1.85546875" style="1" customWidth="1"/>
    <col min="3" max="3" width="2.85546875" style="1" customWidth="1"/>
    <col min="4" max="4" width="5.42578125" style="1" customWidth="1"/>
    <col min="5" max="5" width="5.85546875" style="1" customWidth="1"/>
    <col min="6" max="6" width="1.85546875" style="1" customWidth="1"/>
    <col min="7" max="7" width="2.85546875" style="1" customWidth="1"/>
    <col min="8" max="8" width="6.7109375" style="1" customWidth="1"/>
    <col min="9" max="9" width="6.28515625" style="1" customWidth="1"/>
    <col min="10" max="10" width="1.85546875" style="1" customWidth="1"/>
    <col min="11" max="11" width="2.85546875" style="1" customWidth="1"/>
    <col min="12" max="12" width="5.140625" style="1" bestFit="1" customWidth="1"/>
    <col min="13" max="13" width="7.28515625" style="1" customWidth="1"/>
    <col min="14" max="14" width="1.85546875" style="1" customWidth="1"/>
    <col min="15" max="15" width="2.85546875" style="1" customWidth="1"/>
    <col min="16" max="16" width="5.85546875" style="1" customWidth="1"/>
    <col min="17" max="17" width="5.42578125" style="1" customWidth="1"/>
    <col min="18" max="18" width="1.85546875" style="1" customWidth="1"/>
    <col min="19" max="19" width="5.42578125" style="1" bestFit="1" customWidth="1"/>
    <col min="20" max="20" width="4.85546875" style="1" customWidth="1"/>
    <col min="21" max="21" width="21.7109375" style="1" bestFit="1" customWidth="1"/>
    <col min="22" max="22" width="12.42578125" style="1" customWidth="1"/>
    <col min="23" max="23" width="8" style="1" customWidth="1"/>
    <col min="24" max="24" width="6.28515625" style="1" customWidth="1"/>
    <col min="25" max="26" width="5.85546875" style="1" customWidth="1"/>
    <col min="27" max="27" width="2.85546875" style="1" customWidth="1"/>
    <col min="28" max="28" width="22.42578125" style="1" customWidth="1"/>
    <col min="29" max="29" width="5.28515625" style="1" bestFit="1" customWidth="1"/>
    <col min="30" max="30" width="4.7109375" style="1" bestFit="1" customWidth="1"/>
    <col min="31" max="16384" width="10.85546875" style="1"/>
  </cols>
  <sheetData>
    <row r="1" spans="1:32" ht="18">
      <c r="A1" s="6" t="s">
        <v>90</v>
      </c>
    </row>
    <row r="3" spans="1:32">
      <c r="P3" s="1">
        <f>ProbSuccessGivenUnfav</f>
        <v>0.21052631578947364</v>
      </c>
      <c r="V3" s="2" t="s">
        <v>31</v>
      </c>
      <c r="W3" s="3" t="s">
        <v>50</v>
      </c>
      <c r="X3" s="3" t="s">
        <v>51</v>
      </c>
      <c r="Y3" s="3" t="s">
        <v>52</v>
      </c>
      <c r="AB3" s="17" t="s">
        <v>0</v>
      </c>
      <c r="AC3" s="17" t="s">
        <v>1</v>
      </c>
      <c r="AD3" s="5"/>
    </row>
    <row r="4" spans="1:32">
      <c r="P4" s="1" t="s">
        <v>58</v>
      </c>
      <c r="U4" s="4" t="s">
        <v>75</v>
      </c>
      <c r="V4" s="16">
        <v>5</v>
      </c>
      <c r="W4" s="16">
        <v>0</v>
      </c>
      <c r="X4" s="16">
        <v>5</v>
      </c>
      <c r="Y4" s="16">
        <v>10</v>
      </c>
      <c r="AB4" s="18" t="s">
        <v>62</v>
      </c>
      <c r="AC4" s="18" t="s">
        <v>47</v>
      </c>
    </row>
    <row r="5" spans="1:32">
      <c r="S5" s="1">
        <f>SUM(P6,L8,H12,D19)</f>
        <v>35</v>
      </c>
      <c r="U5" s="4" t="s">
        <v>76</v>
      </c>
      <c r="V5" s="16">
        <v>0</v>
      </c>
      <c r="W5" s="16">
        <v>10</v>
      </c>
      <c r="X5" s="16">
        <v>15</v>
      </c>
      <c r="Y5" s="16">
        <v>20</v>
      </c>
      <c r="AB5" s="18" t="s">
        <v>63</v>
      </c>
      <c r="AC5" s="18" t="s">
        <v>41</v>
      </c>
    </row>
    <row r="6" spans="1:32">
      <c r="L6" s="1" t="s">
        <v>55</v>
      </c>
      <c r="P6" s="1">
        <f>RevenueIfSuccess</f>
        <v>40</v>
      </c>
      <c r="Q6" s="1">
        <f>S5</f>
        <v>35</v>
      </c>
      <c r="U6" s="4" t="s">
        <v>77</v>
      </c>
      <c r="V6" s="16">
        <v>40</v>
      </c>
      <c r="W6" s="16">
        <v>30</v>
      </c>
      <c r="X6" s="16">
        <v>40</v>
      </c>
      <c r="Y6" s="16">
        <v>50</v>
      </c>
      <c r="AB6" s="18" t="s">
        <v>91</v>
      </c>
      <c r="AC6" s="18" t="s">
        <v>43</v>
      </c>
      <c r="AE6" s="5"/>
      <c r="AF6" s="5"/>
    </row>
    <row r="7" spans="1:32">
      <c r="U7" s="4" t="s">
        <v>79</v>
      </c>
      <c r="V7" s="16">
        <v>0</v>
      </c>
      <c r="W7" s="16">
        <v>0</v>
      </c>
      <c r="X7" s="16">
        <v>0</v>
      </c>
      <c r="Y7" s="16">
        <v>0</v>
      </c>
      <c r="AB7" s="18" t="s">
        <v>83</v>
      </c>
      <c r="AC7" s="18" t="s">
        <v>85</v>
      </c>
      <c r="AE7" s="5"/>
      <c r="AF7" s="5"/>
    </row>
    <row r="8" spans="1:32">
      <c r="L8" s="1">
        <f>-CostOfDevelop</f>
        <v>0</v>
      </c>
      <c r="M8" s="1">
        <f>IF(ABS(1-SUM(P3,P8))&lt;=0.00001,SUM(P3*Q6,P8*Q11),NA())</f>
        <v>-8.4210526315789487</v>
      </c>
      <c r="P8" s="1">
        <f>ProbFailGivenUnfav</f>
        <v>0.78947368421052633</v>
      </c>
      <c r="U8" s="4" t="s">
        <v>78</v>
      </c>
      <c r="V8" s="16">
        <v>-15</v>
      </c>
      <c r="W8" s="16">
        <v>-19</v>
      </c>
      <c r="X8" s="16">
        <v>-15</v>
      </c>
      <c r="Y8" s="16">
        <v>-11</v>
      </c>
      <c r="AB8" s="18" t="s">
        <v>65</v>
      </c>
      <c r="AC8" s="18" t="s">
        <v>84</v>
      </c>
      <c r="AE8" s="5"/>
      <c r="AF8" s="5"/>
    </row>
    <row r="9" spans="1:32">
      <c r="H9" s="1">
        <f>ProbUnfav</f>
        <v>0.47499999999999998</v>
      </c>
      <c r="P9" s="1" t="s">
        <v>59</v>
      </c>
      <c r="U9" s="4" t="s">
        <v>80</v>
      </c>
      <c r="V9" s="16">
        <v>0.5</v>
      </c>
      <c r="AB9" s="18" t="s">
        <v>66</v>
      </c>
      <c r="AC9" s="18" t="s">
        <v>86</v>
      </c>
      <c r="AE9" s="5"/>
      <c r="AF9" s="5"/>
    </row>
    <row r="10" spans="1:32">
      <c r="H10" s="1" t="s">
        <v>25</v>
      </c>
      <c r="S10" s="1">
        <f>SUM(P11,L8,H12,D19)</f>
        <v>-20</v>
      </c>
      <c r="U10" s="4" t="s">
        <v>81</v>
      </c>
      <c r="V10" s="16">
        <v>0.8</v>
      </c>
      <c r="AB10" s="18" t="s">
        <v>67</v>
      </c>
      <c r="AC10" s="18" t="s">
        <v>44</v>
      </c>
    </row>
    <row r="11" spans="1:32">
      <c r="J11" s="1">
        <f>IF(I12=M8,1,IF(I12=M16,2))</f>
        <v>2</v>
      </c>
      <c r="P11" s="1">
        <f>RevenueIfFail</f>
        <v>-15</v>
      </c>
      <c r="Q11" s="1">
        <f>S10</f>
        <v>-20</v>
      </c>
      <c r="U11" s="4" t="s">
        <v>82</v>
      </c>
      <c r="V11" s="16">
        <v>0.75</v>
      </c>
      <c r="AB11" s="18" t="s">
        <v>64</v>
      </c>
      <c r="AC11" s="18" t="s">
        <v>87</v>
      </c>
    </row>
    <row r="12" spans="1:32">
      <c r="H12" s="1">
        <v>0</v>
      </c>
      <c r="I12" s="1">
        <f>MAX(M8,M16)</f>
        <v>-5</v>
      </c>
      <c r="AB12" s="18" t="s">
        <v>68</v>
      </c>
      <c r="AC12" s="18" t="s">
        <v>88</v>
      </c>
    </row>
    <row r="13" spans="1:32">
      <c r="AB13" s="18" t="s">
        <v>69</v>
      </c>
      <c r="AC13" s="18" t="s">
        <v>89</v>
      </c>
    </row>
    <row r="14" spans="1:32">
      <c r="L14" s="1" t="s">
        <v>56</v>
      </c>
      <c r="V14" s="2" t="s">
        <v>32</v>
      </c>
      <c r="AB14" s="18" t="s">
        <v>70</v>
      </c>
      <c r="AC14" s="18" t="s">
        <v>45</v>
      </c>
    </row>
    <row r="15" spans="1:32">
      <c r="S15" s="1">
        <f>SUM(L16,H12,D19)</f>
        <v>-5</v>
      </c>
      <c r="U15" s="7" t="s">
        <v>73</v>
      </c>
      <c r="V15" s="15" t="str">
        <f>IF(B29=1,"Yes","No")</f>
        <v>No</v>
      </c>
      <c r="AB15" s="18" t="s">
        <v>61</v>
      </c>
      <c r="AC15" s="18" t="s">
        <v>42</v>
      </c>
    </row>
    <row r="16" spans="1:32">
      <c r="L16" s="1">
        <f>RevenueIfNoDev</f>
        <v>0</v>
      </c>
      <c r="M16" s="1">
        <f>S15</f>
        <v>-5</v>
      </c>
      <c r="AB16" s="18" t="s">
        <v>60</v>
      </c>
      <c r="AC16" s="18" t="s">
        <v>46</v>
      </c>
    </row>
    <row r="17" spans="1:32">
      <c r="D17" s="1" t="s">
        <v>53</v>
      </c>
      <c r="U17" s="4" t="s">
        <v>39</v>
      </c>
      <c r="W17" s="8" t="s">
        <v>40</v>
      </c>
      <c r="AB17" s="18" t="s">
        <v>57</v>
      </c>
      <c r="AC17" s="18" t="s">
        <v>48</v>
      </c>
    </row>
    <row r="18" spans="1:32">
      <c r="P18" s="1">
        <f>ProbSuccessGivenFavor</f>
        <v>0.76190476190476186</v>
      </c>
    </row>
    <row r="19" spans="1:32">
      <c r="D19" s="1">
        <f>-CostOfTestMarket</f>
        <v>-5</v>
      </c>
      <c r="E19" s="1">
        <f>IF(ABS(1-SUM(H9,H24))&lt;=0.00001,SUM(H9*I12,H24*I27),NA())</f>
        <v>9.1249999999999982</v>
      </c>
      <c r="P19" s="1" t="s">
        <v>58</v>
      </c>
      <c r="U19" s="15" t="str">
        <f>IF(F41=1,"Develop","No Develop")</f>
        <v>Develop</v>
      </c>
      <c r="W19" s="15" t="str">
        <f>IF(J26=1,"Develop","No Develop")</f>
        <v>Develop</v>
      </c>
      <c r="X19" s="9" t="s">
        <v>37</v>
      </c>
    </row>
    <row r="20" spans="1:32">
      <c r="S20" s="1">
        <f>SUM(P21,L23,H27,D19)</f>
        <v>35</v>
      </c>
      <c r="W20" s="15" t="str">
        <f>IF(J11=1,"Drill","Sell")</f>
        <v>Sell</v>
      </c>
      <c r="X20" s="9" t="s">
        <v>38</v>
      </c>
    </row>
    <row r="21" spans="1:32">
      <c r="L21" s="1" t="s">
        <v>55</v>
      </c>
      <c r="P21" s="1">
        <f>RevenueIfSuccess</f>
        <v>40</v>
      </c>
      <c r="Q21" s="1">
        <f>S20</f>
        <v>35</v>
      </c>
    </row>
    <row r="23" spans="1:32">
      <c r="L23" s="1">
        <f>-CostOfDevelop</f>
        <v>0</v>
      </c>
      <c r="M23" s="1">
        <f>IF(ABS(1-SUM(P18,P23))&lt;=0.00001,SUM(P18*Q21,P23*Q26),NA())</f>
        <v>21.904761904761902</v>
      </c>
      <c r="P23" s="1">
        <f>ProbFailGivenFavor</f>
        <v>0.23809523809523808</v>
      </c>
      <c r="V23" s="2"/>
      <c r="AE23" s="5"/>
      <c r="AF23" s="5"/>
    </row>
    <row r="24" spans="1:32">
      <c r="H24" s="1">
        <f>ProbFavor</f>
        <v>0.52500000000000002</v>
      </c>
      <c r="P24" s="1" t="s">
        <v>59</v>
      </c>
      <c r="V24" s="2" t="s">
        <v>49</v>
      </c>
      <c r="AE24" s="5"/>
      <c r="AF24" s="5"/>
    </row>
    <row r="25" spans="1:32">
      <c r="H25" s="1" t="s">
        <v>26</v>
      </c>
      <c r="S25" s="1">
        <f>SUM(P26,L23,H27,D19)</f>
        <v>-20</v>
      </c>
      <c r="U25" s="10"/>
      <c r="V25" s="2" t="s">
        <v>74</v>
      </c>
      <c r="AE25" s="5"/>
      <c r="AF25" s="5"/>
    </row>
    <row r="26" spans="1:32">
      <c r="J26" s="1">
        <f>IF(I27=M23,1,IF(I27=M31,2))</f>
        <v>1</v>
      </c>
      <c r="P26" s="1">
        <f>RevenueIfFail</f>
        <v>-15</v>
      </c>
      <c r="Q26" s="1">
        <f>S25</f>
        <v>-20</v>
      </c>
      <c r="V26" s="14">
        <f>A30</f>
        <v>12.5</v>
      </c>
      <c r="AE26" s="5"/>
      <c r="AF26" s="5"/>
    </row>
    <row r="27" spans="1:32">
      <c r="H27" s="1">
        <v>0</v>
      </c>
      <c r="I27" s="1">
        <f>MAX(M23,M31)</f>
        <v>21.904761904761902</v>
      </c>
    </row>
    <row r="28" spans="1:32">
      <c r="A28" s="11"/>
    </row>
    <row r="29" spans="1:32" ht="13.5" thickBot="1">
      <c r="B29" s="1">
        <f>IF(A30=E19,1,IF(A30=E42,2))</f>
        <v>2</v>
      </c>
      <c r="L29" s="1" t="s">
        <v>56</v>
      </c>
    </row>
    <row r="30" spans="1:32" ht="13.5" thickTop="1">
      <c r="A30" s="1">
        <f>MAX(E19,E42)</f>
        <v>12.5</v>
      </c>
      <c r="S30" s="1">
        <f>SUM(L31,H27,D19)</f>
        <v>-5</v>
      </c>
      <c r="U30" s="23" t="s">
        <v>33</v>
      </c>
      <c r="V30" s="24"/>
      <c r="W30" s="81" t="s">
        <v>27</v>
      </c>
      <c r="X30" s="72"/>
      <c r="Y30" s="72"/>
      <c r="Z30" s="72"/>
      <c r="AA30" s="82"/>
    </row>
    <row r="31" spans="1:32">
      <c r="L31" s="1">
        <f>RevenueIfNoDev</f>
        <v>0</v>
      </c>
      <c r="M31" s="1">
        <f>S30</f>
        <v>-5</v>
      </c>
      <c r="U31" s="25" t="s">
        <v>23</v>
      </c>
      <c r="V31" s="12" t="s">
        <v>21</v>
      </c>
      <c r="W31" s="75" t="s">
        <v>28</v>
      </c>
      <c r="X31" s="76"/>
      <c r="Y31" s="76"/>
      <c r="Z31" s="76"/>
      <c r="AA31" s="77"/>
    </row>
    <row r="32" spans="1:32">
      <c r="U32" s="26" t="s">
        <v>24</v>
      </c>
      <c r="V32" s="13" t="s">
        <v>22</v>
      </c>
      <c r="W32" s="19" t="s">
        <v>71</v>
      </c>
      <c r="X32" s="19" t="s">
        <v>72</v>
      </c>
      <c r="Y32" s="19"/>
      <c r="Z32" s="19"/>
      <c r="AA32" s="27"/>
    </row>
    <row r="33" spans="4:27">
      <c r="L33" s="1">
        <f>PriorProOfSuccess</f>
        <v>0.5</v>
      </c>
      <c r="U33" s="25" t="s">
        <v>58</v>
      </c>
      <c r="V33" s="37">
        <f>PriorProOfSuccess</f>
        <v>0.5</v>
      </c>
      <c r="W33" s="38">
        <f>ProbFavorGivenSuccess</f>
        <v>0.8</v>
      </c>
      <c r="X33" s="38">
        <f>1-ProbFavorGivenSuccess</f>
        <v>0.19999999999999996</v>
      </c>
      <c r="Y33" s="20"/>
      <c r="Z33" s="20"/>
      <c r="AA33" s="28"/>
    </row>
    <row r="34" spans="4:27" ht="13.5" thickBot="1">
      <c r="L34" s="1" t="s">
        <v>58</v>
      </c>
      <c r="U34" s="29" t="s">
        <v>59</v>
      </c>
      <c r="V34" s="39">
        <f>1-PriorProOfSuccess</f>
        <v>0.5</v>
      </c>
      <c r="W34" s="40">
        <f>1-ProbUnfavGivenFail</f>
        <v>0.25</v>
      </c>
      <c r="X34" s="40">
        <f>ProbUnfavGivenFail</f>
        <v>0.75</v>
      </c>
      <c r="Y34" s="30"/>
      <c r="Z34" s="30"/>
      <c r="AA34" s="31"/>
    </row>
    <row r="35" spans="4:27" ht="13.5" thickTop="1">
      <c r="S35" s="1">
        <f>SUM(L36,H38,D42)</f>
        <v>40</v>
      </c>
    </row>
    <row r="36" spans="4:27" ht="13.5" thickBot="1">
      <c r="H36" s="1" t="s">
        <v>55</v>
      </c>
      <c r="L36" s="1">
        <f>RevenueIfSuccess</f>
        <v>40</v>
      </c>
      <c r="M36" s="1">
        <f>S35</f>
        <v>40</v>
      </c>
      <c r="U36" s="21"/>
      <c r="V36" s="21"/>
      <c r="W36" s="21"/>
      <c r="X36" s="21"/>
      <c r="Y36" s="21"/>
      <c r="Z36" s="21"/>
      <c r="AA36" s="21"/>
    </row>
    <row r="37" spans="4:27" ht="13.5" thickTop="1">
      <c r="U37" s="32" t="s">
        <v>34</v>
      </c>
      <c r="V37" s="43"/>
      <c r="W37" s="72" t="s">
        <v>30</v>
      </c>
      <c r="X37" s="73"/>
      <c r="Y37" s="73"/>
      <c r="Z37" s="73"/>
      <c r="AA37" s="74"/>
    </row>
    <row r="38" spans="4:27">
      <c r="H38" s="1">
        <f>-CostOfDevelop</f>
        <v>0</v>
      </c>
      <c r="I38" s="1">
        <f>IF(ABS(1-SUM(L33,L38))&lt;=0.00001,SUM(L33*M36,L38*M41),NA())</f>
        <v>12.5</v>
      </c>
      <c r="L38" s="1">
        <f>1-PriorProOfSuccess</f>
        <v>0.5</v>
      </c>
      <c r="U38" s="44" t="s">
        <v>35</v>
      </c>
      <c r="V38" s="13"/>
      <c r="W38" s="78" t="s">
        <v>36</v>
      </c>
      <c r="X38" s="79"/>
      <c r="Y38" s="79"/>
      <c r="Z38" s="79"/>
      <c r="AA38" s="80"/>
    </row>
    <row r="39" spans="4:27">
      <c r="L39" s="1" t="s">
        <v>59</v>
      </c>
      <c r="U39" s="46" t="s">
        <v>28</v>
      </c>
      <c r="V39" s="47" t="s">
        <v>29</v>
      </c>
      <c r="W39" s="34" t="s">
        <v>58</v>
      </c>
      <c r="X39" s="34" t="s">
        <v>59</v>
      </c>
      <c r="Y39" s="34"/>
      <c r="Z39" s="34"/>
      <c r="AA39" s="35"/>
    </row>
    <row r="40" spans="4:27">
      <c r="D40" s="1" t="s">
        <v>54</v>
      </c>
      <c r="S40" s="1">
        <f>SUM(L41,H38,D42)</f>
        <v>-15</v>
      </c>
      <c r="U40" s="33" t="s">
        <v>71</v>
      </c>
      <c r="V40" s="45">
        <f>IF(W33="","",SUMPRODUCT(V33:V34,W33:W34))</f>
        <v>0.52500000000000002</v>
      </c>
      <c r="W40" s="41">
        <f>IF(W33="","",V33*W33/SUMPRODUCT(V33:V34,W33:W34))</f>
        <v>0.76190476190476186</v>
      </c>
      <c r="X40" s="41">
        <f>IF(W34="","",V34*W34/SUMPRODUCT(V33:V34,W33:W34))</f>
        <v>0.23809523809523808</v>
      </c>
      <c r="Y40" s="20"/>
      <c r="Z40" s="20"/>
      <c r="AA40" s="28"/>
    </row>
    <row r="41" spans="4:27" ht="13.5" thickBot="1">
      <c r="F41" s="1">
        <f>IF(E42=I38,1,IF(E42=I46,2))</f>
        <v>1</v>
      </c>
      <c r="L41" s="1">
        <f>RevenueIfFail</f>
        <v>-15</v>
      </c>
      <c r="M41" s="1">
        <f>S40</f>
        <v>-15</v>
      </c>
      <c r="U41" s="36" t="s">
        <v>72</v>
      </c>
      <c r="V41" s="42">
        <f>IF(X33="","",SUMPRODUCT(V33:V34,X33:X34))</f>
        <v>0.47499999999999998</v>
      </c>
      <c r="W41" s="42">
        <f>IF(X33="","",V33*X33/SUMPRODUCT(V33:V34,X33:X34))</f>
        <v>0.21052631578947364</v>
      </c>
      <c r="X41" s="42">
        <f>IF(X34="","",V34*X34/SUMPRODUCT(V33:V34,X33:X34))</f>
        <v>0.78947368421052633</v>
      </c>
      <c r="Y41" s="30"/>
      <c r="Z41" s="30"/>
      <c r="AA41" s="31"/>
    </row>
    <row r="42" spans="4:27" ht="13.5" thickTop="1">
      <c r="D42" s="1">
        <v>0</v>
      </c>
      <c r="E42" s="1">
        <f>MAX(I38,I46)</f>
        <v>12.5</v>
      </c>
    </row>
    <row r="43" spans="4:27">
      <c r="U43" s="22"/>
      <c r="V43" s="22"/>
      <c r="W43" s="22"/>
      <c r="X43" s="22"/>
      <c r="Y43" s="22"/>
      <c r="Z43" s="22"/>
      <c r="AA43" s="22"/>
    </row>
    <row r="44" spans="4:27">
      <c r="H44" s="1" t="s">
        <v>56</v>
      </c>
      <c r="U44" s="48"/>
      <c r="V44" s="49"/>
      <c r="W44" s="50" t="s">
        <v>36</v>
      </c>
      <c r="X44" s="51"/>
      <c r="Y44" s="52" t="s">
        <v>92</v>
      </c>
    </row>
    <row r="45" spans="4:27">
      <c r="S45" s="1">
        <f>SUM(H46,D42)</f>
        <v>0</v>
      </c>
      <c r="U45" s="53" t="s">
        <v>93</v>
      </c>
      <c r="V45" s="54" t="s">
        <v>94</v>
      </c>
      <c r="W45" s="50"/>
      <c r="X45" s="51" t="s">
        <v>95</v>
      </c>
      <c r="Y45" s="55" t="s">
        <v>96</v>
      </c>
    </row>
    <row r="46" spans="4:27">
      <c r="H46" s="1">
        <f>RevenueIfNoDev</f>
        <v>0</v>
      </c>
      <c r="I46" s="1">
        <f>S45</f>
        <v>0</v>
      </c>
      <c r="U46" s="56" t="s">
        <v>97</v>
      </c>
      <c r="V46" s="16">
        <f>RevenueIfSuccess</f>
        <v>40</v>
      </c>
      <c r="W46" s="16"/>
      <c r="X46" s="57">
        <f>RevenueIfFail</f>
        <v>-15</v>
      </c>
      <c r="Y46" s="15">
        <f>V33*V46+V34*X46</f>
        <v>12.5</v>
      </c>
    </row>
    <row r="47" spans="4:27">
      <c r="U47" s="52" t="s">
        <v>98</v>
      </c>
      <c r="V47" s="16">
        <f>RevenueIfNoDev</f>
        <v>0</v>
      </c>
      <c r="W47" s="16"/>
      <c r="X47" s="57">
        <f>RevenueIfNoDev</f>
        <v>0</v>
      </c>
      <c r="Y47" s="15">
        <f>V33*V47+V34*X47</f>
        <v>0</v>
      </c>
    </row>
    <row r="48" spans="4:27">
      <c r="U48" s="56" t="s">
        <v>99</v>
      </c>
      <c r="V48" s="15">
        <f>MAX(V46:V47)</f>
        <v>40</v>
      </c>
      <c r="W48" s="15"/>
      <c r="X48" s="15">
        <f>MAX(X46:X47)</f>
        <v>0</v>
      </c>
      <c r="Y48" s="14">
        <f>MAX(Y46:Y47)</f>
        <v>12.5</v>
      </c>
    </row>
    <row r="49" spans="21:25">
      <c r="U49"/>
      <c r="V49"/>
      <c r="W49"/>
      <c r="X49"/>
      <c r="Y49"/>
    </row>
    <row r="50" spans="21:25" ht="15.75">
      <c r="U50" s="58" t="s">
        <v>100</v>
      </c>
      <c r="V50" s="14">
        <f>V33*V46+V34*V47-E42</f>
        <v>7.5</v>
      </c>
      <c r="W50"/>
      <c r="X50"/>
      <c r="Y50"/>
    </row>
    <row r="51" spans="21:25" ht="15.75">
      <c r="U51" s="58" t="s">
        <v>101</v>
      </c>
      <c r="V51" s="14">
        <f>A30-E42</f>
        <v>0</v>
      </c>
      <c r="W51"/>
      <c r="X51"/>
      <c r="Y51"/>
    </row>
    <row r="1000" spans="189:204">
      <c r="GH1000" s="1" t="s">
        <v>2</v>
      </c>
      <c r="GI1000" s="1" t="s">
        <v>3</v>
      </c>
      <c r="GJ1000" s="1" t="s">
        <v>4</v>
      </c>
      <c r="GK1000" s="1" t="s">
        <v>5</v>
      </c>
      <c r="GL1000" s="1" t="s">
        <v>6</v>
      </c>
      <c r="GM1000" s="1" t="s">
        <v>7</v>
      </c>
      <c r="GN1000" s="1" t="s">
        <v>8</v>
      </c>
      <c r="GO1000" s="1" t="s">
        <v>9</v>
      </c>
      <c r="GP1000" s="1" t="s">
        <v>10</v>
      </c>
      <c r="GQ1000" s="1" t="s">
        <v>11</v>
      </c>
      <c r="GR1000" s="1" t="s">
        <v>12</v>
      </c>
      <c r="GS1000" s="1" t="s">
        <v>13</v>
      </c>
      <c r="GT1000" s="1" t="s">
        <v>14</v>
      </c>
      <c r="GU1000" s="1" t="s">
        <v>15</v>
      </c>
      <c r="GV1000" s="1" t="s">
        <v>16</v>
      </c>
    </row>
    <row r="1001" spans="189:204">
      <c r="GG1001" s="1">
        <v>0</v>
      </c>
      <c r="GH1001" s="1">
        <v>0</v>
      </c>
      <c r="GI1001" s="1" t="s">
        <v>17</v>
      </c>
      <c r="GJ1001" s="1">
        <v>0</v>
      </c>
      <c r="GK1001" s="1">
        <v>0</v>
      </c>
      <c r="GL1001" s="1">
        <v>0</v>
      </c>
      <c r="GM1001" s="1" t="s">
        <v>18</v>
      </c>
      <c r="GN1001" s="1">
        <v>2</v>
      </c>
      <c r="GO1001" s="1">
        <v>1</v>
      </c>
      <c r="GP1001" s="1">
        <v>2</v>
      </c>
      <c r="GQ1001" s="1">
        <v>0</v>
      </c>
      <c r="GR1001" s="1">
        <v>0</v>
      </c>
      <c r="GS1001" s="1">
        <v>0</v>
      </c>
      <c r="GT1001" s="1">
        <v>26</v>
      </c>
      <c r="GU1001" s="1">
        <v>1</v>
      </c>
      <c r="GV1001" s="1" t="b">
        <v>1</v>
      </c>
    </row>
    <row r="1002" spans="189:204">
      <c r="GG1002" s="1">
        <v>0</v>
      </c>
      <c r="GH1002" s="1">
        <v>1</v>
      </c>
      <c r="GK1002" s="1">
        <v>0</v>
      </c>
      <c r="GL1002" s="1">
        <v>0</v>
      </c>
      <c r="GM1002" s="1" t="s">
        <v>19</v>
      </c>
      <c r="GN1002" s="1">
        <v>2</v>
      </c>
      <c r="GO1002" s="1">
        <v>3</v>
      </c>
      <c r="GP1002" s="1">
        <v>4</v>
      </c>
      <c r="GQ1002" s="1">
        <v>0</v>
      </c>
      <c r="GR1002" s="1">
        <v>0</v>
      </c>
      <c r="GS1002" s="1">
        <v>0</v>
      </c>
      <c r="GT1002" s="1">
        <v>15</v>
      </c>
      <c r="GU1002" s="1">
        <v>5</v>
      </c>
      <c r="GV1002" s="1" t="b">
        <v>1</v>
      </c>
    </row>
    <row r="1003" spans="189:204">
      <c r="GG1003" s="1">
        <v>0</v>
      </c>
      <c r="GH1003" s="1">
        <v>2</v>
      </c>
      <c r="GK1003" s="1">
        <v>0</v>
      </c>
      <c r="GL1003" s="1">
        <v>0</v>
      </c>
      <c r="GM1003" s="1" t="s">
        <v>18</v>
      </c>
      <c r="GN1003" s="1">
        <v>2</v>
      </c>
      <c r="GO1003" s="1">
        <v>5</v>
      </c>
      <c r="GP1003" s="1">
        <v>6</v>
      </c>
      <c r="GQ1003" s="1">
        <v>0</v>
      </c>
      <c r="GR1003" s="1">
        <v>0</v>
      </c>
      <c r="GS1003" s="1">
        <v>0</v>
      </c>
      <c r="GT1003" s="1">
        <v>38</v>
      </c>
      <c r="GU1003" s="1">
        <v>5</v>
      </c>
      <c r="GV1003" s="1" t="b">
        <v>1</v>
      </c>
    </row>
    <row r="1004" spans="189:204">
      <c r="GG1004" s="1">
        <v>4</v>
      </c>
      <c r="GH1004" s="1">
        <v>3</v>
      </c>
      <c r="GL1004" s="1">
        <v>1</v>
      </c>
      <c r="GM1004" s="1" t="s">
        <v>18</v>
      </c>
      <c r="GN1004" s="1">
        <v>2</v>
      </c>
      <c r="GO1004" s="1">
        <v>9</v>
      </c>
      <c r="GP1004" s="1">
        <v>10</v>
      </c>
      <c r="GQ1004" s="1">
        <v>0</v>
      </c>
      <c r="GR1004" s="1">
        <v>0</v>
      </c>
      <c r="GS1004" s="1">
        <v>0</v>
      </c>
      <c r="GT1004" s="1">
        <v>8</v>
      </c>
      <c r="GU1004" s="1">
        <v>9</v>
      </c>
      <c r="GV1004" s="1" t="b">
        <v>1</v>
      </c>
    </row>
    <row r="1005" spans="189:204">
      <c r="GG1005" s="1">
        <v>0</v>
      </c>
      <c r="GH1005" s="1">
        <v>4</v>
      </c>
      <c r="GL1005" s="1">
        <v>1</v>
      </c>
      <c r="GM1005" s="1" t="s">
        <v>18</v>
      </c>
      <c r="GN1005" s="1">
        <v>2</v>
      </c>
      <c r="GO1005" s="1">
        <v>13</v>
      </c>
      <c r="GP1005" s="1">
        <v>14</v>
      </c>
      <c r="GQ1005" s="1">
        <v>0</v>
      </c>
      <c r="GR1005" s="1">
        <v>0</v>
      </c>
      <c r="GS1005" s="1">
        <v>0</v>
      </c>
      <c r="GT1005" s="1">
        <v>23</v>
      </c>
      <c r="GU1005" s="1">
        <v>9</v>
      </c>
      <c r="GV1005" s="1" t="b">
        <v>1</v>
      </c>
    </row>
    <row r="1006" spans="189:204">
      <c r="GG1006" s="1">
        <v>0</v>
      </c>
      <c r="GH1006" s="1">
        <v>5</v>
      </c>
      <c r="GK1006" s="1">
        <v>0</v>
      </c>
      <c r="GL1006" s="1">
        <v>2</v>
      </c>
      <c r="GM1006" s="1" t="s">
        <v>19</v>
      </c>
      <c r="GN1006" s="1">
        <v>2</v>
      </c>
      <c r="GO1006" s="1">
        <v>7</v>
      </c>
      <c r="GP1006" s="1">
        <v>8</v>
      </c>
      <c r="GQ1006" s="1">
        <v>0</v>
      </c>
      <c r="GR1006" s="1">
        <v>0</v>
      </c>
      <c r="GS1006" s="1">
        <v>0</v>
      </c>
      <c r="GT1006" s="1">
        <v>34</v>
      </c>
      <c r="GU1006" s="1">
        <v>9</v>
      </c>
      <c r="GV1006" s="1" t="b">
        <v>1</v>
      </c>
    </row>
    <row r="1007" spans="189:204">
      <c r="GG1007" s="1">
        <v>0</v>
      </c>
      <c r="GH1007" s="1">
        <v>6</v>
      </c>
      <c r="GK1007" s="1">
        <v>0</v>
      </c>
      <c r="GL1007" s="1">
        <v>2</v>
      </c>
      <c r="GM1007" s="1" t="s">
        <v>20</v>
      </c>
      <c r="GN1007" s="1">
        <v>0</v>
      </c>
      <c r="GO1007" s="1">
        <v>0</v>
      </c>
      <c r="GP1007" s="1">
        <v>0</v>
      </c>
      <c r="GQ1007" s="1">
        <v>0</v>
      </c>
      <c r="GR1007" s="1">
        <v>0</v>
      </c>
      <c r="GS1007" s="1">
        <v>0</v>
      </c>
      <c r="GT1007" s="1">
        <v>42</v>
      </c>
      <c r="GU1007" s="1">
        <v>9</v>
      </c>
      <c r="GV1007" s="1" t="b">
        <v>1</v>
      </c>
    </row>
    <row r="1008" spans="189:204">
      <c r="GG1008" s="1">
        <v>0</v>
      </c>
      <c r="GH1008" s="1">
        <v>7</v>
      </c>
      <c r="GL1008" s="1">
        <v>5</v>
      </c>
      <c r="GM1008" s="1" t="s">
        <v>20</v>
      </c>
      <c r="GN1008" s="1">
        <v>0</v>
      </c>
      <c r="GO1008" s="1">
        <v>0</v>
      </c>
      <c r="GP1008" s="1">
        <v>0</v>
      </c>
      <c r="GQ1008" s="1">
        <v>0</v>
      </c>
      <c r="GR1008" s="1">
        <v>0</v>
      </c>
      <c r="GS1008" s="1">
        <v>0</v>
      </c>
      <c r="GT1008" s="1">
        <v>32</v>
      </c>
      <c r="GU1008" s="1">
        <v>13</v>
      </c>
      <c r="GV1008" s="1" t="b">
        <v>1</v>
      </c>
    </row>
    <row r="1009" spans="189:204">
      <c r="GG1009" s="1">
        <v>0</v>
      </c>
      <c r="GH1009" s="1">
        <v>8</v>
      </c>
      <c r="GL1009" s="1">
        <v>5</v>
      </c>
      <c r="GM1009" s="1" t="s">
        <v>20</v>
      </c>
      <c r="GN1009" s="1">
        <v>0</v>
      </c>
      <c r="GO1009" s="1">
        <v>0</v>
      </c>
      <c r="GP1009" s="1">
        <v>0</v>
      </c>
      <c r="GQ1009" s="1">
        <v>0</v>
      </c>
      <c r="GR1009" s="1">
        <v>0</v>
      </c>
      <c r="GS1009" s="1">
        <v>0</v>
      </c>
      <c r="GT1009" s="1">
        <v>37</v>
      </c>
      <c r="GU1009" s="1">
        <v>13</v>
      </c>
      <c r="GV1009" s="1" t="b">
        <v>1</v>
      </c>
    </row>
    <row r="1010" spans="189:204">
      <c r="GG1010" s="1">
        <v>13</v>
      </c>
      <c r="GH1010" s="1">
        <v>9</v>
      </c>
      <c r="GK1010" s="1">
        <v>0</v>
      </c>
      <c r="GL1010" s="1">
        <v>3</v>
      </c>
      <c r="GM1010" s="1" t="s">
        <v>19</v>
      </c>
      <c r="GN1010" s="1">
        <v>2</v>
      </c>
      <c r="GO1010" s="1">
        <v>11</v>
      </c>
      <c r="GP1010" s="1">
        <v>12</v>
      </c>
      <c r="GQ1010" s="1">
        <v>0</v>
      </c>
      <c r="GR1010" s="1">
        <v>0</v>
      </c>
      <c r="GS1010" s="1">
        <v>0</v>
      </c>
      <c r="GT1010" s="1">
        <v>4</v>
      </c>
      <c r="GU1010" s="1">
        <v>13</v>
      </c>
      <c r="GV1010" s="1" t="b">
        <v>1</v>
      </c>
    </row>
    <row r="1011" spans="189:204">
      <c r="GG1011" s="1">
        <v>14</v>
      </c>
      <c r="GH1011" s="1">
        <v>10</v>
      </c>
      <c r="GK1011" s="1">
        <v>0</v>
      </c>
      <c r="GL1011" s="1">
        <v>3</v>
      </c>
      <c r="GM1011" s="1" t="s">
        <v>20</v>
      </c>
      <c r="GN1011" s="1">
        <v>0</v>
      </c>
      <c r="GO1011" s="1">
        <v>0</v>
      </c>
      <c r="GP1011" s="1">
        <v>0</v>
      </c>
      <c r="GQ1011" s="1">
        <v>0</v>
      </c>
      <c r="GR1011" s="1">
        <v>0</v>
      </c>
      <c r="GS1011" s="1">
        <v>0</v>
      </c>
      <c r="GT1011" s="1">
        <v>12</v>
      </c>
      <c r="GU1011" s="1">
        <v>13</v>
      </c>
      <c r="GV1011" s="1" t="b">
        <v>1</v>
      </c>
    </row>
    <row r="1012" spans="189:204">
      <c r="GG1012" s="1">
        <v>15</v>
      </c>
      <c r="GH1012" s="1">
        <v>11</v>
      </c>
      <c r="GL1012" s="1">
        <v>9</v>
      </c>
      <c r="GM1012" s="1" t="s">
        <v>20</v>
      </c>
      <c r="GN1012" s="1">
        <v>0</v>
      </c>
      <c r="GO1012" s="1">
        <v>0</v>
      </c>
      <c r="GP1012" s="1">
        <v>0</v>
      </c>
      <c r="GQ1012" s="1">
        <v>0</v>
      </c>
      <c r="GR1012" s="1">
        <v>0</v>
      </c>
      <c r="GS1012" s="1">
        <v>0</v>
      </c>
      <c r="GT1012" s="1">
        <v>2</v>
      </c>
      <c r="GU1012" s="1">
        <v>17</v>
      </c>
      <c r="GV1012" s="1" t="b">
        <v>1</v>
      </c>
    </row>
    <row r="1013" spans="189:204">
      <c r="GG1013" s="1">
        <v>16</v>
      </c>
      <c r="GH1013" s="1">
        <v>12</v>
      </c>
      <c r="GL1013" s="1">
        <v>9</v>
      </c>
      <c r="GM1013" s="1" t="s">
        <v>20</v>
      </c>
      <c r="GN1013" s="1">
        <v>0</v>
      </c>
      <c r="GO1013" s="1">
        <v>0</v>
      </c>
      <c r="GP1013" s="1">
        <v>0</v>
      </c>
      <c r="GQ1013" s="1">
        <v>0</v>
      </c>
      <c r="GR1013" s="1">
        <v>0</v>
      </c>
      <c r="GS1013" s="1">
        <v>0</v>
      </c>
      <c r="GT1013" s="1">
        <v>7</v>
      </c>
      <c r="GU1013" s="1">
        <v>17</v>
      </c>
      <c r="GV1013" s="1" t="b">
        <v>1</v>
      </c>
    </row>
    <row r="1014" spans="189:204">
      <c r="GH1014" s="1">
        <v>13</v>
      </c>
      <c r="GK1014" s="1">
        <v>0</v>
      </c>
      <c r="GL1014" s="1">
        <v>4</v>
      </c>
      <c r="GM1014" s="1" t="s">
        <v>19</v>
      </c>
      <c r="GN1014" s="1">
        <v>2</v>
      </c>
      <c r="GO1014" s="1">
        <v>15</v>
      </c>
      <c r="GP1014" s="1">
        <v>16</v>
      </c>
      <c r="GQ1014" s="1">
        <v>0</v>
      </c>
      <c r="GR1014" s="1">
        <v>0</v>
      </c>
      <c r="GS1014" s="1">
        <v>0</v>
      </c>
      <c r="GT1014" s="1">
        <v>19</v>
      </c>
      <c r="GU1014" s="1">
        <v>13</v>
      </c>
      <c r="GV1014" s="1" t="b">
        <v>1</v>
      </c>
    </row>
    <row r="1015" spans="189:204">
      <c r="GH1015" s="1">
        <v>14</v>
      </c>
      <c r="GK1015" s="1">
        <v>0</v>
      </c>
      <c r="GL1015" s="1">
        <v>4</v>
      </c>
      <c r="GM1015" s="1" t="s">
        <v>20</v>
      </c>
      <c r="GN1015" s="1">
        <v>0</v>
      </c>
      <c r="GO1015" s="1">
        <v>0</v>
      </c>
      <c r="GP1015" s="1">
        <v>0</v>
      </c>
      <c r="GQ1015" s="1">
        <v>0</v>
      </c>
      <c r="GR1015" s="1">
        <v>0</v>
      </c>
      <c r="GS1015" s="1">
        <v>0</v>
      </c>
      <c r="GT1015" s="1">
        <v>27</v>
      </c>
      <c r="GU1015" s="1">
        <v>13</v>
      </c>
      <c r="GV1015" s="1" t="b">
        <v>1</v>
      </c>
    </row>
    <row r="1016" spans="189:204">
      <c r="GH1016" s="1">
        <v>15</v>
      </c>
      <c r="GL1016" s="1">
        <v>13</v>
      </c>
      <c r="GM1016" s="1" t="s">
        <v>20</v>
      </c>
      <c r="GN1016" s="1">
        <v>0</v>
      </c>
      <c r="GO1016" s="1">
        <v>0</v>
      </c>
      <c r="GP1016" s="1">
        <v>0</v>
      </c>
      <c r="GQ1016" s="1">
        <v>0</v>
      </c>
      <c r="GR1016" s="1">
        <v>0</v>
      </c>
      <c r="GS1016" s="1">
        <v>0</v>
      </c>
      <c r="GT1016" s="1">
        <v>17</v>
      </c>
      <c r="GU1016" s="1">
        <v>17</v>
      </c>
      <c r="GV1016" s="1" t="b">
        <v>1</v>
      </c>
    </row>
    <row r="1017" spans="189:204">
      <c r="GH1017" s="1">
        <v>16</v>
      </c>
      <c r="GL1017" s="1">
        <v>13</v>
      </c>
      <c r="GM1017" s="1" t="s">
        <v>20</v>
      </c>
      <c r="GN1017" s="1">
        <v>0</v>
      </c>
      <c r="GO1017" s="1">
        <v>0</v>
      </c>
      <c r="GP1017" s="1">
        <v>0</v>
      </c>
      <c r="GQ1017" s="1">
        <v>0</v>
      </c>
      <c r="GR1017" s="1">
        <v>0</v>
      </c>
      <c r="GS1017" s="1">
        <v>0</v>
      </c>
      <c r="GT1017" s="1">
        <v>22</v>
      </c>
      <c r="GU1017" s="1">
        <v>17</v>
      </c>
      <c r="GV1017" s="1" t="b">
        <v>1</v>
      </c>
    </row>
  </sheetData>
  <mergeCells count="4">
    <mergeCell ref="W37:AA37"/>
    <mergeCell ref="W31:AA31"/>
    <mergeCell ref="W38:AA38"/>
    <mergeCell ref="W30:AA30"/>
  </mergeCells>
  <phoneticPr fontId="3"/>
  <printOptions headings="1" gridLines="1"/>
  <pageMargins left="0.75" right="0.75" top="1" bottom="1" header="0.5" footer="0.5"/>
  <pageSetup scale="81" orientation="landscape" horizontalDpi="4294967292" verticalDpi="4294967292" r:id="rId1"/>
  <headerFooter alignWithMargins="0">
    <oddHeader>&amp;F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20</vt:i4>
      </vt:variant>
    </vt:vector>
  </HeadingPairs>
  <TitlesOfParts>
    <vt:vector size="25" baseType="lpstr">
      <vt:lpstr>Sheet2</vt:lpstr>
      <vt:lpstr>Sheet3</vt:lpstr>
      <vt:lpstr>Sheet4</vt:lpstr>
      <vt:lpstr>Sheet5</vt:lpstr>
      <vt:lpstr>Exercise15_5_7</vt:lpstr>
      <vt:lpstr>CostOfDevelop</vt:lpstr>
      <vt:lpstr>CostOfTestMarket</vt:lpstr>
      <vt:lpstr>Exercise15_5_7!Print_Area</vt:lpstr>
      <vt:lpstr>Sheet3!Print_Area</vt:lpstr>
      <vt:lpstr>Sheet4!Print_Area</vt:lpstr>
      <vt:lpstr>PriorProOfSuccess</vt:lpstr>
      <vt:lpstr>ProbFailGivenFavor</vt:lpstr>
      <vt:lpstr>ProbFailGivenUnfav</vt:lpstr>
      <vt:lpstr>ProbFavor</vt:lpstr>
      <vt:lpstr>ProbFavorGivenSuccess</vt:lpstr>
      <vt:lpstr>ProbSuccessGivenFavor</vt:lpstr>
      <vt:lpstr>ProbSuccessGivenUnfav</vt:lpstr>
      <vt:lpstr>ProbUnfav</vt:lpstr>
      <vt:lpstr>ProbUnfavGivenFail</vt:lpstr>
      <vt:lpstr>RevenueIfFail</vt:lpstr>
      <vt:lpstr>RevenueIfNoDev</vt:lpstr>
      <vt:lpstr>RevenueIfSuccess</vt:lpstr>
      <vt:lpstr>Exercise15_5_7!TreeData</vt:lpstr>
      <vt:lpstr>Exercise15_5_7!TreeDiagBase</vt:lpstr>
      <vt:lpstr>Exercise15_5_7!TreeDiagram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Hillier</dc:creator>
  <cp:lastModifiedBy>Thomas</cp:lastModifiedBy>
  <cp:lastPrinted>2003-11-26T01:07:22Z</cp:lastPrinted>
  <dcterms:created xsi:type="dcterms:W3CDTF">1998-02-10T22:09:10Z</dcterms:created>
  <dcterms:modified xsi:type="dcterms:W3CDTF">2008-04-21T17:06:33Z</dcterms:modified>
</cp:coreProperties>
</file>